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riina_senipalu_justdigi_ee/Documents/Dokumendid/Ministri KK muutmine/2025/VI_muutmine_2025/"/>
    </mc:Choice>
  </mc:AlternateContent>
  <xr:revisionPtr revIDLastSave="252" documentId="8_{0C398EBC-D98E-4072-9D8B-1E01C1BB9779}" xr6:coauthVersionLast="47" xr6:coauthVersionMax="47" xr10:uidLastSave="{013A3D4A-2451-4064-901C-76B8B79B8976}"/>
  <bookViews>
    <workbookView xWindow="28680" yWindow="4620" windowWidth="29040" windowHeight="17520" xr2:uid="{B5AE3E6D-D575-4A03-B96E-907D2B6483AE}"/>
  </bookViews>
  <sheets>
    <sheet name="Lisa 1. 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6" i="3" l="1"/>
  <c r="O186" i="3"/>
  <c r="R190" i="3"/>
  <c r="O202" i="3"/>
  <c r="O190" i="3" s="1"/>
  <c r="P202" i="3"/>
  <c r="P190" i="3" s="1"/>
  <c r="W184" i="3"/>
  <c r="W185" i="3"/>
  <c r="W169" i="3"/>
  <c r="W170" i="3"/>
  <c r="W121" i="3"/>
  <c r="W122" i="3"/>
  <c r="W64" i="3"/>
  <c r="W65" i="3"/>
  <c r="W66" i="3"/>
  <c r="W63" i="3"/>
  <c r="W60" i="3"/>
  <c r="W59" i="3"/>
  <c r="R31" i="3" l="1"/>
  <c r="W31" i="3" s="1"/>
  <c r="H107" i="3"/>
  <c r="W190" i="3"/>
  <c r="R195" i="3"/>
  <c r="W195" i="3" s="1"/>
  <c r="R178" i="3"/>
  <c r="W178" i="3" s="1"/>
  <c r="R109" i="3"/>
  <c r="W109" i="3" s="1"/>
  <c r="R44" i="3"/>
  <c r="W44" i="3" s="1"/>
  <c r="R45" i="3"/>
  <c r="W45" i="3" s="1"/>
  <c r="R57" i="3"/>
  <c r="W57" i="3" s="1"/>
  <c r="R58" i="3"/>
  <c r="W58" i="3" s="1"/>
  <c r="P108" i="3"/>
  <c r="R108" i="3" s="1"/>
  <c r="W108" i="3" s="1"/>
  <c r="N39" i="3" l="1"/>
  <c r="R39" i="3" s="1"/>
  <c r="W39" i="3" s="1"/>
  <c r="N42" i="3"/>
  <c r="R42" i="3" s="1"/>
  <c r="W42" i="3" s="1"/>
  <c r="N43" i="3"/>
  <c r="R43" i="3" s="1"/>
  <c r="W43" i="3" s="1"/>
  <c r="N123" i="3"/>
  <c r="R123" i="3" s="1"/>
  <c r="W123" i="3" s="1"/>
  <c r="N125" i="3"/>
  <c r="R125" i="3" s="1"/>
  <c r="W125" i="3" s="1"/>
  <c r="N169" i="3"/>
  <c r="N170" i="3"/>
  <c r="K51" i="3" l="1"/>
  <c r="N51" i="3" s="1"/>
  <c r="R51" i="3" s="1"/>
  <c r="W51" i="3" s="1"/>
  <c r="I34" i="3"/>
  <c r="I16" i="3"/>
  <c r="K124" i="3"/>
  <c r="N124" i="3" s="1"/>
  <c r="R124" i="3" s="1"/>
  <c r="W124" i="3" s="1"/>
  <c r="J124" i="3"/>
  <c r="J180" i="3" l="1"/>
  <c r="I180" i="3"/>
  <c r="K61" i="3"/>
  <c r="N61" i="3" s="1"/>
  <c r="R61" i="3" s="1"/>
  <c r="W61" i="3" s="1"/>
  <c r="K80" i="3"/>
  <c r="N80" i="3" s="1"/>
  <c r="R80" i="3" s="1"/>
  <c r="W80" i="3" s="1"/>
  <c r="K81" i="3"/>
  <c r="N81" i="3" s="1"/>
  <c r="R81" i="3" s="1"/>
  <c r="W81" i="3" s="1"/>
  <c r="K82" i="3"/>
  <c r="N82" i="3" s="1"/>
  <c r="R82" i="3" s="1"/>
  <c r="W82" i="3" s="1"/>
  <c r="K83" i="3"/>
  <c r="N83" i="3" s="1"/>
  <c r="R83" i="3" s="1"/>
  <c r="W83" i="3" s="1"/>
  <c r="K84" i="3"/>
  <c r="N84" i="3" s="1"/>
  <c r="R84" i="3" s="1"/>
  <c r="W84" i="3" s="1"/>
  <c r="K85" i="3"/>
  <c r="N85" i="3" s="1"/>
  <c r="R85" i="3" s="1"/>
  <c r="W85" i="3" s="1"/>
  <c r="K86" i="3"/>
  <c r="N86" i="3" s="1"/>
  <c r="R86" i="3" s="1"/>
  <c r="W86" i="3" s="1"/>
  <c r="K88" i="3"/>
  <c r="N88" i="3" s="1"/>
  <c r="R88" i="3" s="1"/>
  <c r="W88" i="3" s="1"/>
  <c r="K113" i="3"/>
  <c r="N113" i="3" s="1"/>
  <c r="R113" i="3" s="1"/>
  <c r="W113" i="3" s="1"/>
  <c r="K114" i="3"/>
  <c r="N114" i="3" s="1"/>
  <c r="R114" i="3" s="1"/>
  <c r="W114" i="3" s="1"/>
  <c r="K115" i="3"/>
  <c r="N115" i="3" s="1"/>
  <c r="R115" i="3" s="1"/>
  <c r="W115" i="3" s="1"/>
  <c r="K116" i="3"/>
  <c r="N116" i="3" s="1"/>
  <c r="R116" i="3" s="1"/>
  <c r="W116" i="3" s="1"/>
  <c r="K117" i="3"/>
  <c r="N117" i="3" s="1"/>
  <c r="R117" i="3" s="1"/>
  <c r="W117" i="3" s="1"/>
  <c r="K118" i="3"/>
  <c r="N118" i="3" s="1"/>
  <c r="R118" i="3" s="1"/>
  <c r="W118" i="3" s="1"/>
  <c r="K119" i="3"/>
  <c r="N119" i="3" s="1"/>
  <c r="R119" i="3" s="1"/>
  <c r="W119" i="3" s="1"/>
  <c r="K120" i="3"/>
  <c r="N120" i="3" s="1"/>
  <c r="R120" i="3" s="1"/>
  <c r="W120" i="3" s="1"/>
  <c r="J40" i="3"/>
  <c r="F21" i="3"/>
  <c r="H73" i="3"/>
  <c r="K73" i="3" s="1"/>
  <c r="N73" i="3" s="1"/>
  <c r="R73" i="3" s="1"/>
  <c r="W73" i="3" s="1"/>
  <c r="G20" i="3"/>
  <c r="G18" i="3"/>
  <c r="H111" i="3"/>
  <c r="K111" i="3" s="1"/>
  <c r="N111" i="3" s="1"/>
  <c r="R111" i="3" s="1"/>
  <c r="W111" i="3" s="1"/>
  <c r="H112" i="3"/>
  <c r="K112" i="3" s="1"/>
  <c r="N112" i="3" s="1"/>
  <c r="R112" i="3" s="1"/>
  <c r="W112" i="3" s="1"/>
  <c r="G110" i="3"/>
  <c r="G89" i="3" s="1"/>
  <c r="F110" i="3"/>
  <c r="G21" i="3"/>
  <c r="G103" i="3"/>
  <c r="F103" i="3"/>
  <c r="K107" i="3"/>
  <c r="N107" i="3" s="1"/>
  <c r="R107" i="3" s="1"/>
  <c r="W107" i="3" s="1"/>
  <c r="G106" i="3"/>
  <c r="E106" i="3"/>
  <c r="H106" i="3" s="1"/>
  <c r="G90" i="3"/>
  <c r="G67" i="3"/>
  <c r="G62" i="3" s="1"/>
  <c r="F67" i="3"/>
  <c r="F62" i="3" s="1"/>
  <c r="G55" i="3"/>
  <c r="F55" i="3"/>
  <c r="G46" i="3"/>
  <c r="F46" i="3"/>
  <c r="G40" i="3"/>
  <c r="F40" i="3"/>
  <c r="G34" i="3"/>
  <c r="F34" i="3"/>
  <c r="G29" i="3"/>
  <c r="F29" i="3"/>
  <c r="F26" i="3"/>
  <c r="G26" i="3"/>
  <c r="F24" i="3"/>
  <c r="G24" i="3"/>
  <c r="F25" i="3"/>
  <c r="G25" i="3"/>
  <c r="F17" i="3"/>
  <c r="G17" i="3"/>
  <c r="F18" i="3"/>
  <c r="F19" i="3"/>
  <c r="G19" i="3"/>
  <c r="F20" i="3"/>
  <c r="F22" i="3"/>
  <c r="G22" i="3"/>
  <c r="F23" i="3"/>
  <c r="G23" i="3"/>
  <c r="F11" i="3"/>
  <c r="G11" i="3"/>
  <c r="F12" i="3"/>
  <c r="G12" i="3"/>
  <c r="F13" i="3"/>
  <c r="G13" i="3"/>
  <c r="F14" i="3"/>
  <c r="G14" i="3"/>
  <c r="F15" i="3"/>
  <c r="G15" i="3"/>
  <c r="H27" i="3"/>
  <c r="K27" i="3" s="1"/>
  <c r="N27" i="3" s="1"/>
  <c r="R27" i="3" s="1"/>
  <c r="H30" i="3"/>
  <c r="K30" i="3" s="1"/>
  <c r="N30" i="3" s="1"/>
  <c r="R30" i="3" s="1"/>
  <c r="W30" i="3" s="1"/>
  <c r="H32" i="3"/>
  <c r="K32" i="3" s="1"/>
  <c r="N32" i="3" s="1"/>
  <c r="R32" i="3" s="1"/>
  <c r="W32" i="3" s="1"/>
  <c r="H33" i="3"/>
  <c r="K33" i="3" s="1"/>
  <c r="N33" i="3" s="1"/>
  <c r="R33" i="3" s="1"/>
  <c r="W33" i="3" s="1"/>
  <c r="H35" i="3"/>
  <c r="K35" i="3" s="1"/>
  <c r="N35" i="3" s="1"/>
  <c r="R35" i="3" s="1"/>
  <c r="W35" i="3" s="1"/>
  <c r="H36" i="3"/>
  <c r="K36" i="3" s="1"/>
  <c r="N36" i="3" s="1"/>
  <c r="R36" i="3" s="1"/>
  <c r="W36" i="3" s="1"/>
  <c r="H37" i="3"/>
  <c r="K37" i="3" s="1"/>
  <c r="N37" i="3" s="1"/>
  <c r="R37" i="3" s="1"/>
  <c r="W37" i="3" s="1"/>
  <c r="H38" i="3"/>
  <c r="K38" i="3" s="1"/>
  <c r="N38" i="3" s="1"/>
  <c r="R38" i="3" s="1"/>
  <c r="W38" i="3" s="1"/>
  <c r="H41" i="3"/>
  <c r="K41" i="3" s="1"/>
  <c r="N41" i="3" s="1"/>
  <c r="R41" i="3" s="1"/>
  <c r="W41" i="3" s="1"/>
  <c r="H47" i="3"/>
  <c r="K47" i="3" s="1"/>
  <c r="N47" i="3" s="1"/>
  <c r="R47" i="3" s="1"/>
  <c r="W47" i="3" s="1"/>
  <c r="H48" i="3"/>
  <c r="K48" i="3" s="1"/>
  <c r="N48" i="3" s="1"/>
  <c r="R48" i="3" s="1"/>
  <c r="W48" i="3" s="1"/>
  <c r="H49" i="3"/>
  <c r="K49" i="3" s="1"/>
  <c r="N49" i="3" s="1"/>
  <c r="R49" i="3" s="1"/>
  <c r="W49" i="3" s="1"/>
  <c r="H50" i="3"/>
  <c r="K50" i="3" s="1"/>
  <c r="N50" i="3" s="1"/>
  <c r="R50" i="3" s="1"/>
  <c r="W50" i="3" s="1"/>
  <c r="H52" i="3"/>
  <c r="K52" i="3" s="1"/>
  <c r="N52" i="3" s="1"/>
  <c r="R52" i="3" s="1"/>
  <c r="W52" i="3" s="1"/>
  <c r="H53" i="3"/>
  <c r="K53" i="3" s="1"/>
  <c r="N53" i="3" s="1"/>
  <c r="R53" i="3" s="1"/>
  <c r="W53" i="3" s="1"/>
  <c r="H54" i="3"/>
  <c r="K54" i="3" s="1"/>
  <c r="N54" i="3" s="1"/>
  <c r="R54" i="3" s="1"/>
  <c r="W54" i="3" s="1"/>
  <c r="H56" i="3"/>
  <c r="K56" i="3" s="1"/>
  <c r="N56" i="3" s="1"/>
  <c r="R56" i="3" s="1"/>
  <c r="W56" i="3" s="1"/>
  <c r="H68" i="3"/>
  <c r="K68" i="3" s="1"/>
  <c r="N68" i="3" s="1"/>
  <c r="R68" i="3" s="1"/>
  <c r="W68" i="3" s="1"/>
  <c r="H69" i="3"/>
  <c r="K69" i="3" s="1"/>
  <c r="N69" i="3" s="1"/>
  <c r="R69" i="3" s="1"/>
  <c r="W69" i="3" s="1"/>
  <c r="H70" i="3"/>
  <c r="K70" i="3" s="1"/>
  <c r="N70" i="3" s="1"/>
  <c r="R70" i="3" s="1"/>
  <c r="W70" i="3" s="1"/>
  <c r="H71" i="3"/>
  <c r="K71" i="3" s="1"/>
  <c r="N71" i="3" s="1"/>
  <c r="R71" i="3" s="1"/>
  <c r="W71" i="3" s="1"/>
  <c r="H72" i="3"/>
  <c r="K72" i="3" s="1"/>
  <c r="N72" i="3" s="1"/>
  <c r="R72" i="3" s="1"/>
  <c r="W72" i="3" s="1"/>
  <c r="H74" i="3"/>
  <c r="K74" i="3" s="1"/>
  <c r="N74" i="3" s="1"/>
  <c r="R74" i="3" s="1"/>
  <c r="W74" i="3" s="1"/>
  <c r="H75" i="3"/>
  <c r="K75" i="3" s="1"/>
  <c r="N75" i="3" s="1"/>
  <c r="R75" i="3" s="1"/>
  <c r="W75" i="3" s="1"/>
  <c r="H76" i="3"/>
  <c r="K76" i="3" s="1"/>
  <c r="N76" i="3" s="1"/>
  <c r="R76" i="3" s="1"/>
  <c r="W76" i="3" s="1"/>
  <c r="H77" i="3"/>
  <c r="K77" i="3" s="1"/>
  <c r="N77" i="3" s="1"/>
  <c r="R77" i="3" s="1"/>
  <c r="W77" i="3" s="1"/>
  <c r="H78" i="3"/>
  <c r="K78" i="3" s="1"/>
  <c r="N78" i="3" s="1"/>
  <c r="R78" i="3" s="1"/>
  <c r="W78" i="3" s="1"/>
  <c r="H79" i="3"/>
  <c r="K79" i="3" s="1"/>
  <c r="N79" i="3" s="1"/>
  <c r="R79" i="3" s="1"/>
  <c r="W79" i="3" s="1"/>
  <c r="H87" i="3"/>
  <c r="K87" i="3" s="1"/>
  <c r="N87" i="3" s="1"/>
  <c r="R87" i="3" s="1"/>
  <c r="W87" i="3" s="1"/>
  <c r="H91" i="3"/>
  <c r="K91" i="3" s="1"/>
  <c r="N91" i="3" s="1"/>
  <c r="R91" i="3" s="1"/>
  <c r="W91" i="3" s="1"/>
  <c r="H92" i="3"/>
  <c r="K92" i="3" s="1"/>
  <c r="N92" i="3" s="1"/>
  <c r="R92" i="3" s="1"/>
  <c r="W92" i="3" s="1"/>
  <c r="H93" i="3"/>
  <c r="K93" i="3" s="1"/>
  <c r="N93" i="3" s="1"/>
  <c r="R93" i="3" s="1"/>
  <c r="W93" i="3" s="1"/>
  <c r="H94" i="3"/>
  <c r="K94" i="3" s="1"/>
  <c r="N94" i="3" s="1"/>
  <c r="R94" i="3" s="1"/>
  <c r="W94" i="3" s="1"/>
  <c r="H95" i="3"/>
  <c r="K95" i="3" s="1"/>
  <c r="N95" i="3" s="1"/>
  <c r="R95" i="3" s="1"/>
  <c r="W95" i="3" s="1"/>
  <c r="H96" i="3"/>
  <c r="K96" i="3" s="1"/>
  <c r="N96" i="3" s="1"/>
  <c r="R96" i="3" s="1"/>
  <c r="W96" i="3" s="1"/>
  <c r="H97" i="3"/>
  <c r="K97" i="3" s="1"/>
  <c r="N97" i="3" s="1"/>
  <c r="R97" i="3" s="1"/>
  <c r="W97" i="3" s="1"/>
  <c r="H98" i="3"/>
  <c r="K98" i="3" s="1"/>
  <c r="N98" i="3" s="1"/>
  <c r="R98" i="3" s="1"/>
  <c r="W98" i="3" s="1"/>
  <c r="H99" i="3"/>
  <c r="K99" i="3" s="1"/>
  <c r="N99" i="3" s="1"/>
  <c r="R99" i="3" s="1"/>
  <c r="W99" i="3" s="1"/>
  <c r="H101" i="3"/>
  <c r="K101" i="3" s="1"/>
  <c r="N101" i="3" s="1"/>
  <c r="R101" i="3" s="1"/>
  <c r="W101" i="3" s="1"/>
  <c r="H102" i="3"/>
  <c r="K102" i="3" s="1"/>
  <c r="N102" i="3" s="1"/>
  <c r="R102" i="3" s="1"/>
  <c r="W102" i="3" s="1"/>
  <c r="H104" i="3"/>
  <c r="K104" i="3" s="1"/>
  <c r="N104" i="3" s="1"/>
  <c r="R104" i="3" s="1"/>
  <c r="W104" i="3" s="1"/>
  <c r="H105" i="3"/>
  <c r="K105" i="3" s="1"/>
  <c r="N105" i="3" s="1"/>
  <c r="R105" i="3" s="1"/>
  <c r="W105" i="3" s="1"/>
  <c r="H126" i="3"/>
  <c r="K126" i="3" s="1"/>
  <c r="N126" i="3" s="1"/>
  <c r="R126" i="3" s="1"/>
  <c r="W126" i="3" s="1"/>
  <c r="H127" i="3"/>
  <c r="K127" i="3" s="1"/>
  <c r="N127" i="3" s="1"/>
  <c r="R127" i="3" s="1"/>
  <c r="W127" i="3" s="1"/>
  <c r="H128" i="3"/>
  <c r="K128" i="3" s="1"/>
  <c r="N128" i="3" s="1"/>
  <c r="R128" i="3" s="1"/>
  <c r="W128" i="3" s="1"/>
  <c r="H129" i="3"/>
  <c r="K129" i="3" s="1"/>
  <c r="N129" i="3" s="1"/>
  <c r="R129" i="3" s="1"/>
  <c r="W129" i="3" s="1"/>
  <c r="H130" i="3"/>
  <c r="K130" i="3" s="1"/>
  <c r="N130" i="3" s="1"/>
  <c r="R130" i="3" s="1"/>
  <c r="W130" i="3" s="1"/>
  <c r="H131" i="3"/>
  <c r="K131" i="3" s="1"/>
  <c r="N131" i="3" s="1"/>
  <c r="R131" i="3" s="1"/>
  <c r="W131" i="3" s="1"/>
  <c r="H132" i="3"/>
  <c r="K132" i="3" s="1"/>
  <c r="N132" i="3" s="1"/>
  <c r="R132" i="3" s="1"/>
  <c r="W132" i="3" s="1"/>
  <c r="H133" i="3"/>
  <c r="K133" i="3" s="1"/>
  <c r="N133" i="3" s="1"/>
  <c r="R133" i="3" s="1"/>
  <c r="W133" i="3" s="1"/>
  <c r="H134" i="3"/>
  <c r="K134" i="3" s="1"/>
  <c r="N134" i="3" s="1"/>
  <c r="R134" i="3" s="1"/>
  <c r="W134" i="3" s="1"/>
  <c r="H135" i="3"/>
  <c r="K135" i="3" s="1"/>
  <c r="N135" i="3" s="1"/>
  <c r="R135" i="3" s="1"/>
  <c r="W135" i="3" s="1"/>
  <c r="H136" i="3"/>
  <c r="K136" i="3" s="1"/>
  <c r="N136" i="3" s="1"/>
  <c r="R136" i="3" s="1"/>
  <c r="W136" i="3" s="1"/>
  <c r="H137" i="3"/>
  <c r="K137" i="3" s="1"/>
  <c r="N137" i="3" s="1"/>
  <c r="R137" i="3" s="1"/>
  <c r="W137" i="3" s="1"/>
  <c r="H138" i="3"/>
  <c r="K138" i="3" s="1"/>
  <c r="N138" i="3" s="1"/>
  <c r="R138" i="3" s="1"/>
  <c r="W138" i="3" s="1"/>
  <c r="H139" i="3"/>
  <c r="K139" i="3" s="1"/>
  <c r="N139" i="3" s="1"/>
  <c r="R139" i="3" s="1"/>
  <c r="W139" i="3" s="1"/>
  <c r="H140" i="3"/>
  <c r="K140" i="3" s="1"/>
  <c r="N140" i="3" s="1"/>
  <c r="R140" i="3" s="1"/>
  <c r="W140" i="3" s="1"/>
  <c r="H141" i="3"/>
  <c r="K141" i="3" s="1"/>
  <c r="N141" i="3" s="1"/>
  <c r="R141" i="3" s="1"/>
  <c r="W141" i="3" s="1"/>
  <c r="H142" i="3"/>
  <c r="K142" i="3" s="1"/>
  <c r="N142" i="3" s="1"/>
  <c r="R142" i="3" s="1"/>
  <c r="W142" i="3" s="1"/>
  <c r="H143" i="3"/>
  <c r="K143" i="3" s="1"/>
  <c r="N143" i="3" s="1"/>
  <c r="R143" i="3" s="1"/>
  <c r="W143" i="3" s="1"/>
  <c r="H144" i="3"/>
  <c r="K144" i="3" s="1"/>
  <c r="N144" i="3" s="1"/>
  <c r="R144" i="3" s="1"/>
  <c r="W144" i="3" s="1"/>
  <c r="H145" i="3"/>
  <c r="K145" i="3" s="1"/>
  <c r="N145" i="3" s="1"/>
  <c r="R145" i="3" s="1"/>
  <c r="W145" i="3" s="1"/>
  <c r="H146" i="3"/>
  <c r="K146" i="3" s="1"/>
  <c r="N146" i="3" s="1"/>
  <c r="R146" i="3" s="1"/>
  <c r="W146" i="3" s="1"/>
  <c r="H147" i="3"/>
  <c r="K147" i="3" s="1"/>
  <c r="N147" i="3" s="1"/>
  <c r="R147" i="3" s="1"/>
  <c r="W147" i="3" s="1"/>
  <c r="H148" i="3"/>
  <c r="K148" i="3" s="1"/>
  <c r="N148" i="3" s="1"/>
  <c r="R148" i="3" s="1"/>
  <c r="W148" i="3" s="1"/>
  <c r="H149" i="3"/>
  <c r="K149" i="3" s="1"/>
  <c r="N149" i="3" s="1"/>
  <c r="R149" i="3" s="1"/>
  <c r="W149" i="3" s="1"/>
  <c r="H150" i="3"/>
  <c r="K150" i="3" s="1"/>
  <c r="N150" i="3" s="1"/>
  <c r="R150" i="3" s="1"/>
  <c r="W150" i="3" s="1"/>
  <c r="H151" i="3"/>
  <c r="K151" i="3" s="1"/>
  <c r="N151" i="3" s="1"/>
  <c r="R151" i="3" s="1"/>
  <c r="W151" i="3" s="1"/>
  <c r="H152" i="3"/>
  <c r="K152" i="3" s="1"/>
  <c r="N152" i="3" s="1"/>
  <c r="R152" i="3" s="1"/>
  <c r="W152" i="3" s="1"/>
  <c r="H153" i="3"/>
  <c r="K153" i="3" s="1"/>
  <c r="N153" i="3" s="1"/>
  <c r="R153" i="3" s="1"/>
  <c r="W153" i="3" s="1"/>
  <c r="H154" i="3"/>
  <c r="K154" i="3" s="1"/>
  <c r="N154" i="3" s="1"/>
  <c r="R154" i="3" s="1"/>
  <c r="W154" i="3" s="1"/>
  <c r="H155" i="3"/>
  <c r="K155" i="3" s="1"/>
  <c r="N155" i="3" s="1"/>
  <c r="R155" i="3" s="1"/>
  <c r="W155" i="3" s="1"/>
  <c r="H156" i="3"/>
  <c r="K156" i="3" s="1"/>
  <c r="N156" i="3" s="1"/>
  <c r="R156" i="3" s="1"/>
  <c r="W156" i="3" s="1"/>
  <c r="H157" i="3"/>
  <c r="K157" i="3" s="1"/>
  <c r="N157" i="3" s="1"/>
  <c r="R157" i="3" s="1"/>
  <c r="W157" i="3" s="1"/>
  <c r="H158" i="3"/>
  <c r="K158" i="3" s="1"/>
  <c r="N158" i="3" s="1"/>
  <c r="R158" i="3" s="1"/>
  <c r="W158" i="3" s="1"/>
  <c r="H159" i="3"/>
  <c r="K159" i="3" s="1"/>
  <c r="N159" i="3" s="1"/>
  <c r="R159" i="3" s="1"/>
  <c r="W159" i="3" s="1"/>
  <c r="H160" i="3"/>
  <c r="K160" i="3" s="1"/>
  <c r="N160" i="3" s="1"/>
  <c r="R160" i="3" s="1"/>
  <c r="W160" i="3" s="1"/>
  <c r="H161" i="3"/>
  <c r="K161" i="3" s="1"/>
  <c r="N161" i="3" s="1"/>
  <c r="R161" i="3" s="1"/>
  <c r="W161" i="3" s="1"/>
  <c r="H162" i="3"/>
  <c r="K162" i="3" s="1"/>
  <c r="N162" i="3" s="1"/>
  <c r="R162" i="3" s="1"/>
  <c r="W162" i="3" s="1"/>
  <c r="H163" i="3"/>
  <c r="K163" i="3" s="1"/>
  <c r="N163" i="3" s="1"/>
  <c r="R163" i="3" s="1"/>
  <c r="W163" i="3" s="1"/>
  <c r="H164" i="3"/>
  <c r="K164" i="3" s="1"/>
  <c r="N164" i="3" s="1"/>
  <c r="R164" i="3" s="1"/>
  <c r="W164" i="3" s="1"/>
  <c r="H165" i="3"/>
  <c r="K165" i="3" s="1"/>
  <c r="N165" i="3" s="1"/>
  <c r="R165" i="3" s="1"/>
  <c r="W165" i="3" s="1"/>
  <c r="H166" i="3"/>
  <c r="K166" i="3" s="1"/>
  <c r="N166" i="3" s="1"/>
  <c r="R166" i="3" s="1"/>
  <c r="W166" i="3" s="1"/>
  <c r="H167" i="3"/>
  <c r="K167" i="3" s="1"/>
  <c r="N167" i="3" s="1"/>
  <c r="R167" i="3" s="1"/>
  <c r="W167" i="3" s="1"/>
  <c r="H168" i="3"/>
  <c r="K168" i="3" s="1"/>
  <c r="N168" i="3" s="1"/>
  <c r="R168" i="3" s="1"/>
  <c r="W168" i="3" s="1"/>
  <c r="H169" i="3"/>
  <c r="H170" i="3"/>
  <c r="H171" i="3"/>
  <c r="K171" i="3" s="1"/>
  <c r="N171" i="3" s="1"/>
  <c r="R171" i="3" s="1"/>
  <c r="W171" i="3" s="1"/>
  <c r="H172" i="3"/>
  <c r="K172" i="3" s="1"/>
  <c r="N172" i="3" s="1"/>
  <c r="R172" i="3" s="1"/>
  <c r="W172" i="3" s="1"/>
  <c r="H173" i="3"/>
  <c r="K173" i="3" s="1"/>
  <c r="N173" i="3" s="1"/>
  <c r="R173" i="3" s="1"/>
  <c r="W173" i="3" s="1"/>
  <c r="H174" i="3"/>
  <c r="K174" i="3" s="1"/>
  <c r="N174" i="3" s="1"/>
  <c r="R174" i="3" s="1"/>
  <c r="W174" i="3" s="1"/>
  <c r="H175" i="3"/>
  <c r="K175" i="3" s="1"/>
  <c r="N175" i="3" s="1"/>
  <c r="R175" i="3" s="1"/>
  <c r="W175" i="3" s="1"/>
  <c r="H176" i="3"/>
  <c r="K176" i="3" s="1"/>
  <c r="N176" i="3" s="1"/>
  <c r="R176" i="3" s="1"/>
  <c r="W176" i="3" s="1"/>
  <c r="H177" i="3"/>
  <c r="K177" i="3" s="1"/>
  <c r="N177" i="3" s="1"/>
  <c r="R177" i="3" s="1"/>
  <c r="W177" i="3" s="1"/>
  <c r="H179" i="3"/>
  <c r="K179" i="3" s="1"/>
  <c r="N179" i="3" s="1"/>
  <c r="R179" i="3" s="1"/>
  <c r="W179" i="3" s="1"/>
  <c r="H180" i="3"/>
  <c r="H181" i="3"/>
  <c r="K181" i="3" s="1"/>
  <c r="N181" i="3" s="1"/>
  <c r="R181" i="3" s="1"/>
  <c r="W181" i="3" s="1"/>
  <c r="H182" i="3"/>
  <c r="K182" i="3" s="1"/>
  <c r="N182" i="3" s="1"/>
  <c r="R182" i="3" s="1"/>
  <c r="W182" i="3" s="1"/>
  <c r="H183" i="3"/>
  <c r="K183" i="3" s="1"/>
  <c r="N183" i="3" s="1"/>
  <c r="R183" i="3" s="1"/>
  <c r="W183" i="3" s="1"/>
  <c r="H184" i="3"/>
  <c r="K184" i="3" s="1"/>
  <c r="N184" i="3" s="1"/>
  <c r="H185" i="3"/>
  <c r="K185" i="3" s="1"/>
  <c r="N185" i="3" s="1"/>
  <c r="H186" i="3"/>
  <c r="K186" i="3" s="1"/>
  <c r="N186" i="3" s="1"/>
  <c r="R186" i="3" s="1"/>
  <c r="W186" i="3" s="1"/>
  <c r="H187" i="3"/>
  <c r="K187" i="3" s="1"/>
  <c r="N187" i="3" s="1"/>
  <c r="R187" i="3" s="1"/>
  <c r="W187" i="3" s="1"/>
  <c r="H188" i="3"/>
  <c r="K188" i="3" s="1"/>
  <c r="N188" i="3" s="1"/>
  <c r="R188" i="3" s="1"/>
  <c r="W188" i="3" s="1"/>
  <c r="H189" i="3"/>
  <c r="K189" i="3" s="1"/>
  <c r="N189" i="3" s="1"/>
  <c r="R189" i="3" s="1"/>
  <c r="W189" i="3" s="1"/>
  <c r="H190" i="3"/>
  <c r="K190" i="3" s="1"/>
  <c r="H191" i="3"/>
  <c r="K191" i="3" s="1"/>
  <c r="N191" i="3" s="1"/>
  <c r="R191" i="3" s="1"/>
  <c r="W191" i="3" s="1"/>
  <c r="H192" i="3"/>
  <c r="K192" i="3" s="1"/>
  <c r="N192" i="3" s="1"/>
  <c r="R192" i="3" s="1"/>
  <c r="W192" i="3" s="1"/>
  <c r="H193" i="3"/>
  <c r="K193" i="3" s="1"/>
  <c r="N193" i="3" s="1"/>
  <c r="R193" i="3" s="1"/>
  <c r="W193" i="3" s="1"/>
  <c r="H194" i="3"/>
  <c r="K194" i="3" s="1"/>
  <c r="N194" i="3" s="1"/>
  <c r="R194" i="3" s="1"/>
  <c r="W194" i="3" s="1"/>
  <c r="H196" i="3"/>
  <c r="K196" i="3" s="1"/>
  <c r="N196" i="3" s="1"/>
  <c r="R196" i="3" s="1"/>
  <c r="W196" i="3" s="1"/>
  <c r="H197" i="3"/>
  <c r="K197" i="3" s="1"/>
  <c r="N197" i="3" s="1"/>
  <c r="R197" i="3" s="1"/>
  <c r="W197" i="3" s="1"/>
  <c r="H198" i="3"/>
  <c r="K198" i="3" s="1"/>
  <c r="N198" i="3" s="1"/>
  <c r="R198" i="3" s="1"/>
  <c r="W198" i="3" s="1"/>
  <c r="H199" i="3"/>
  <c r="K199" i="3" s="1"/>
  <c r="N199" i="3" s="1"/>
  <c r="R199" i="3" s="1"/>
  <c r="W199" i="3" s="1"/>
  <c r="H200" i="3"/>
  <c r="K200" i="3" s="1"/>
  <c r="N200" i="3" s="1"/>
  <c r="R200" i="3" s="1"/>
  <c r="W200" i="3" s="1"/>
  <c r="H201" i="3"/>
  <c r="K201" i="3" s="1"/>
  <c r="N201" i="3" s="1"/>
  <c r="R201" i="3" s="1"/>
  <c r="W201" i="3" s="1"/>
  <c r="H202" i="3"/>
  <c r="K202" i="3" s="1"/>
  <c r="N202" i="3" s="1"/>
  <c r="R202" i="3" s="1"/>
  <c r="W202" i="3" s="1"/>
  <c r="H203" i="3"/>
  <c r="K203" i="3" s="1"/>
  <c r="N203" i="3" s="1"/>
  <c r="H204" i="3"/>
  <c r="K204" i="3" s="1"/>
  <c r="N204" i="3" s="1"/>
  <c r="R204" i="3" s="1"/>
  <c r="W204" i="3" s="1"/>
  <c r="H8" i="3"/>
  <c r="K8" i="3" s="1"/>
  <c r="N8" i="3" s="1"/>
  <c r="E11" i="3"/>
  <c r="E28" i="3"/>
  <c r="R203" i="3" l="1"/>
  <c r="W203" i="3" s="1"/>
  <c r="H103" i="3"/>
  <c r="K103" i="3" s="1"/>
  <c r="N103" i="3" s="1"/>
  <c r="R103" i="3" s="1"/>
  <c r="W103" i="3" s="1"/>
  <c r="K180" i="3"/>
  <c r="N180" i="3" s="1"/>
  <c r="R180" i="3" s="1"/>
  <c r="W180" i="3" s="1"/>
  <c r="F90" i="3"/>
  <c r="H90" i="3" s="1"/>
  <c r="K90" i="3" s="1"/>
  <c r="N90" i="3" s="1"/>
  <c r="R90" i="3" s="1"/>
  <c r="W90" i="3" s="1"/>
  <c r="H34" i="3"/>
  <c r="K34" i="3" s="1"/>
  <c r="N34" i="3" s="1"/>
  <c r="R34" i="3" s="1"/>
  <c r="W34" i="3" s="1"/>
  <c r="H62" i="3"/>
  <c r="K62" i="3" s="1"/>
  <c r="N62" i="3" s="1"/>
  <c r="R62" i="3" s="1"/>
  <c r="W62" i="3" s="1"/>
  <c r="H46" i="3"/>
  <c r="K46" i="3" s="1"/>
  <c r="N46" i="3" s="1"/>
  <c r="R46" i="3" s="1"/>
  <c r="W46" i="3" s="1"/>
  <c r="H100" i="3"/>
  <c r="K100" i="3" s="1"/>
  <c r="N100" i="3" s="1"/>
  <c r="R100" i="3" s="1"/>
  <c r="W100" i="3" s="1"/>
  <c r="H110" i="3"/>
  <c r="K110" i="3" s="1"/>
  <c r="N110" i="3" s="1"/>
  <c r="R110" i="3" s="1"/>
  <c r="W110" i="3" s="1"/>
  <c r="G16" i="3"/>
  <c r="H40" i="3"/>
  <c r="K40" i="3" s="1"/>
  <c r="N40" i="3" s="1"/>
  <c r="R40" i="3" s="1"/>
  <c r="W40" i="3" s="1"/>
  <c r="F28" i="3"/>
  <c r="K106" i="3"/>
  <c r="N106" i="3" s="1"/>
  <c r="R106" i="3" s="1"/>
  <c r="W106" i="3" s="1"/>
  <c r="G28" i="3"/>
  <c r="F16" i="3"/>
  <c r="H29" i="3"/>
  <c r="K29" i="3" s="1"/>
  <c r="N29" i="3" s="1"/>
  <c r="R29" i="3" s="1"/>
  <c r="W29" i="3" s="1"/>
  <c r="H55" i="3"/>
  <c r="K55" i="3" s="1"/>
  <c r="N55" i="3" s="1"/>
  <c r="R55" i="3" s="1"/>
  <c r="W55" i="3" s="1"/>
  <c r="H67" i="3"/>
  <c r="K67" i="3" s="1"/>
  <c r="N67" i="3" s="1"/>
  <c r="R67" i="3" s="1"/>
  <c r="W67" i="3" s="1"/>
  <c r="H11" i="3"/>
  <c r="K11" i="3" s="1"/>
  <c r="N11" i="3" s="1"/>
  <c r="R11" i="3" s="1"/>
  <c r="W11" i="3" s="1"/>
  <c r="G10" i="3"/>
  <c r="F10" i="3"/>
  <c r="E25" i="3"/>
  <c r="H25" i="3" s="1"/>
  <c r="K25" i="3" s="1"/>
  <c r="N25" i="3" s="1"/>
  <c r="R25" i="3" s="1"/>
  <c r="W25" i="3" s="1"/>
  <c r="E24" i="3"/>
  <c r="H24" i="3" s="1"/>
  <c r="K24" i="3" s="1"/>
  <c r="N24" i="3" s="1"/>
  <c r="R24" i="3" s="1"/>
  <c r="W24" i="3" s="1"/>
  <c r="E26" i="3"/>
  <c r="H26" i="3" s="1"/>
  <c r="K26" i="3" s="1"/>
  <c r="N26" i="3" s="1"/>
  <c r="R26" i="3" s="1"/>
  <c r="W26" i="3" s="1"/>
  <c r="E14" i="3"/>
  <c r="H14" i="3" s="1"/>
  <c r="K14" i="3" s="1"/>
  <c r="N14" i="3" s="1"/>
  <c r="R14" i="3" s="1"/>
  <c r="W14" i="3" s="1"/>
  <c r="E13" i="3"/>
  <c r="H13" i="3" s="1"/>
  <c r="K13" i="3" s="1"/>
  <c r="N13" i="3" s="1"/>
  <c r="R13" i="3" s="1"/>
  <c r="W13" i="3" s="1"/>
  <c r="E23" i="3"/>
  <c r="H23" i="3" s="1"/>
  <c r="K23" i="3" s="1"/>
  <c r="N23" i="3" s="1"/>
  <c r="R23" i="3" s="1"/>
  <c r="W23" i="3" s="1"/>
  <c r="E22" i="3"/>
  <c r="H22" i="3" s="1"/>
  <c r="K22" i="3" s="1"/>
  <c r="N22" i="3" s="1"/>
  <c r="R22" i="3" s="1"/>
  <c r="W22" i="3" s="1"/>
  <c r="E21" i="3"/>
  <c r="H21" i="3" s="1"/>
  <c r="K21" i="3" s="1"/>
  <c r="N21" i="3" s="1"/>
  <c r="R21" i="3" s="1"/>
  <c r="W21" i="3" s="1"/>
  <c r="E20" i="3"/>
  <c r="H20" i="3" s="1"/>
  <c r="K20" i="3" s="1"/>
  <c r="N20" i="3" s="1"/>
  <c r="R20" i="3" s="1"/>
  <c r="W20" i="3" s="1"/>
  <c r="E19" i="3"/>
  <c r="H19" i="3" s="1"/>
  <c r="K19" i="3" s="1"/>
  <c r="N19" i="3" s="1"/>
  <c r="R19" i="3" s="1"/>
  <c r="W19" i="3" s="1"/>
  <c r="E18" i="3"/>
  <c r="H18" i="3" s="1"/>
  <c r="K18" i="3" s="1"/>
  <c r="N18" i="3" s="1"/>
  <c r="R18" i="3" s="1"/>
  <c r="W18" i="3" s="1"/>
  <c r="E17" i="3"/>
  <c r="E15" i="3"/>
  <c r="H15" i="3" s="1"/>
  <c r="K15" i="3" s="1"/>
  <c r="N15" i="3" s="1"/>
  <c r="R15" i="3" s="1"/>
  <c r="W15" i="3" s="1"/>
  <c r="E12" i="3"/>
  <c r="G9" i="3" l="1"/>
  <c r="H28" i="3"/>
  <c r="K28" i="3" s="1"/>
  <c r="N28" i="3" s="1"/>
  <c r="R28" i="3" s="1"/>
  <c r="W28" i="3" s="1"/>
  <c r="H89" i="3"/>
  <c r="K89" i="3" s="1"/>
  <c r="N89" i="3" s="1"/>
  <c r="R89" i="3" s="1"/>
  <c r="W89" i="3" s="1"/>
  <c r="F9" i="3"/>
  <c r="H12" i="3"/>
  <c r="K12" i="3" s="1"/>
  <c r="N12" i="3" s="1"/>
  <c r="R12" i="3" s="1"/>
  <c r="W12" i="3" s="1"/>
  <c r="E10" i="3"/>
  <c r="H10" i="3" s="1"/>
  <c r="K10" i="3" s="1"/>
  <c r="N10" i="3" s="1"/>
  <c r="R10" i="3" s="1"/>
  <c r="W10" i="3" s="1"/>
  <c r="H17" i="3"/>
  <c r="K17" i="3" s="1"/>
  <c r="N17" i="3" s="1"/>
  <c r="R17" i="3" s="1"/>
  <c r="W17" i="3" s="1"/>
  <c r="E16" i="3"/>
  <c r="H16" i="3" s="1"/>
  <c r="K16" i="3" s="1"/>
  <c r="N16" i="3" s="1"/>
  <c r="R16" i="3" s="1"/>
  <c r="W16" i="3" s="1"/>
  <c r="E9" i="3" l="1"/>
  <c r="H9" i="3" s="1"/>
  <c r="K9" i="3" s="1"/>
  <c r="N9" i="3" s="1"/>
  <c r="R9" i="3" s="1"/>
</calcChain>
</file>

<file path=xl/sharedStrings.xml><?xml version="1.0" encoding="utf-8"?>
<sst xmlns="http://schemas.openxmlformats.org/spreadsheetml/2006/main" count="223" uniqueCount="100">
  <si>
    <t>2025. a käskkirja nr</t>
  </si>
  <si>
    <t>Lisa 1</t>
  </si>
  <si>
    <t>Justiits- ja Digiministeeriumi 2025. aasta eelarve</t>
  </si>
  <si>
    <t>Eelarve liik</t>
  </si>
  <si>
    <t>Eelarve konto</t>
  </si>
  <si>
    <t>Objekt</t>
  </si>
  <si>
    <t xml:space="preserve">2025. a eelarve </t>
  </si>
  <si>
    <t>Eelarve muudatused</t>
  </si>
  <si>
    <t>Ülekantavad vahendid</t>
  </si>
  <si>
    <t>Justiits- ja Digiministeerium</t>
  </si>
  <si>
    <t>TULUD</t>
  </si>
  <si>
    <t>KULUD</t>
  </si>
  <si>
    <t>Tulemusvaldkond: Õigusriik</t>
  </si>
  <si>
    <t>Programmi tegevus: Karistuste täideviimise korraldamine</t>
  </si>
  <si>
    <t>Programmi tegevus: Konkurentsivõimelise ärikeskkonna tagamine</t>
  </si>
  <si>
    <t xml:space="preserve">Programmi tegevus: Kriminaalpoliitika kujundamine ja elluviimine, sh ennetus </t>
  </si>
  <si>
    <t>Programmi tegevus: Õigusemõistmise ja õigusteenuste tagamine</t>
  </si>
  <si>
    <t>Programmi tegevus: Õigusriigi ja õigusloome kvaliteedi tagamine</t>
  </si>
  <si>
    <t>Tulemusvaldkond: Digiühiskond</t>
  </si>
  <si>
    <t>Programmi tegevus: 5G-taristu ja -teenuste arendamine</t>
  </si>
  <si>
    <t>Programmi tegevus: Digiriigi alusbaasi kindlustamine</t>
  </si>
  <si>
    <t>Programmi tegevus: Digiriigi arenguhüpped</t>
  </si>
  <si>
    <t>Programmi tegevus: Riikliku küberturvalisuse juhtimine ja koordineerimine</t>
  </si>
  <si>
    <t>Programmi tegevus: Sidevaldkonna regulatiivse keskkonna tagamine</t>
  </si>
  <si>
    <t>Programmi tegevus: Suundumuste, riskide ja mõjude analüüsivõime arendamine</t>
  </si>
  <si>
    <t>Programmi tegevus: Väga suure läbilaskevõimega juurdepääsuvõrkude väljaarendamine</t>
  </si>
  <si>
    <t>Käibemaks</t>
  </si>
  <si>
    <t>INVESTEERINGUD</t>
  </si>
  <si>
    <t>sh investeeringute käibemaks</t>
  </si>
  <si>
    <t>Toetused</t>
  </si>
  <si>
    <t>Sotsiaaltoetused, sh</t>
  </si>
  <si>
    <t>Karistuste täideviimise korraldamine</t>
  </si>
  <si>
    <t>Kriminaalpoliitika kujundamine ja elluviimine, sh ennetus</t>
  </si>
  <si>
    <t>Õigusriigi ja õigusloome kvaliteedi tagamine</t>
  </si>
  <si>
    <t>Sihtotstarbelised toetused, sh</t>
  </si>
  <si>
    <t>Õigusemõistmise ja õigusteenuste tagamine</t>
  </si>
  <si>
    <t>Digiriigi alusbaasi kindlustamine</t>
  </si>
  <si>
    <t>IT investeeringu toetus, sh</t>
  </si>
  <si>
    <t>IN002000</t>
  </si>
  <si>
    <t>Liikmemaksud, sh</t>
  </si>
  <si>
    <t>SE000003</t>
  </si>
  <si>
    <t>Konkurentsivõimelise ärikeskkonna tagamine</t>
  </si>
  <si>
    <t>Riikliku küberturvalisuse juhtimine ja koordineerimine</t>
  </si>
  <si>
    <t>Sidevaldkonna regulatiivse keskkonna tagamine</t>
  </si>
  <si>
    <t>Õigusabi ja Advokatuuri poolt avalik-õiguslike ülesannete täitmine</t>
  </si>
  <si>
    <t>SE030002</t>
  </si>
  <si>
    <t>Tööjõukulud</t>
  </si>
  <si>
    <t>Kindlaksmääratud tööjõukulud, sh</t>
  </si>
  <si>
    <t>5G-taristu ja -teenuste arendamine</t>
  </si>
  <si>
    <t>Digiriigi arenguhüpped</t>
  </si>
  <si>
    <t>Suundumuste, riskide ja mõjude analüüsivõime arendamine</t>
  </si>
  <si>
    <t>Väga suure läbilaskevõimega juurdepääsuvõrkude väljaarendamine</t>
  </si>
  <si>
    <t>Tegevuskulud, v.a tööjõukulud</t>
  </si>
  <si>
    <t>Majandamiskulud, sh</t>
  </si>
  <si>
    <t>RKAS, sh</t>
  </si>
  <si>
    <t>SE000028</t>
  </si>
  <si>
    <t>Muud kulud, sh</t>
  </si>
  <si>
    <t>IT vajaku kompenseerimine 7</t>
  </si>
  <si>
    <t>SR030001</t>
  </si>
  <si>
    <t>Välistoetuse riigieelarvelise kaasfinantseerimine toetuse vahendamisel</t>
  </si>
  <si>
    <t>Välistoetus ning sellest sõltuvad vahendid</t>
  </si>
  <si>
    <t>Toetused, sh</t>
  </si>
  <si>
    <t>IT-investeeringud</t>
  </si>
  <si>
    <t>  Vahendatud välistoetus ja sellest sõltuvad kulud</t>
  </si>
  <si>
    <t>Investeeringutoetused, sh</t>
  </si>
  <si>
    <t>IN030992</t>
  </si>
  <si>
    <t>IN030091</t>
  </si>
  <si>
    <t>CO2 kvooditulust rahastatav investeering, sh</t>
  </si>
  <si>
    <t>IN000035</t>
  </si>
  <si>
    <t>Amortisatsioon, sh</t>
  </si>
  <si>
    <t>Käibemaks RKAS</t>
  </si>
  <si>
    <t>Kohtute reserv</t>
  </si>
  <si>
    <t>Arvestuslikud tööjõukulud</t>
  </si>
  <si>
    <t>SE030003</t>
  </si>
  <si>
    <t>Majandamiskulud</t>
  </si>
  <si>
    <t>Vanglate reserv</t>
  </si>
  <si>
    <t>sh majandamiskulude käibemaks</t>
  </si>
  <si>
    <t>Investeeringud</t>
  </si>
  <si>
    <t>IN004000</t>
  </si>
  <si>
    <t>Investeeringute käibemaks</t>
  </si>
  <si>
    <t>Eelarve muudatus</t>
  </si>
  <si>
    <t xml:space="preserve">Kuni käskkirja jõustumiseni kehtiv 2025. a eelarve </t>
  </si>
  <si>
    <t>RRF, sh</t>
  </si>
  <si>
    <t>SE000060</t>
  </si>
  <si>
    <t>5G taristu ja teenuste arendamine</t>
  </si>
  <si>
    <t>Lisaeelarve muudatused</t>
  </si>
  <si>
    <t>Ülekantavate muudatus</t>
  </si>
  <si>
    <t>Masinad ja seadmed, sh</t>
  </si>
  <si>
    <t>Kalaranna 28 parendustööd</t>
  </si>
  <si>
    <t>IN030012</t>
  </si>
  <si>
    <t>Kindlaksmääratud tööjõukulud</t>
  </si>
  <si>
    <t>Eelarve liigendus</t>
  </si>
  <si>
    <t>Vabariigi Valitsuse sihtotstarbelisest reservist</t>
  </si>
  <si>
    <t>II lisaeelarve muudatused (2025_01)</t>
  </si>
  <si>
    <t>II lisaeelarve muudatused (2025_12)</t>
  </si>
  <si>
    <t>Side välisprojekti mitteabikõlblike kulude katmine</t>
  </si>
  <si>
    <t>SR030088</t>
  </si>
  <si>
    <t>Arvestuslikud tööjõukulud, sh</t>
  </si>
  <si>
    <t>Lai riigikaitse</t>
  </si>
  <si>
    <t>SR030087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</si>
</sst>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theme="1"/>
      <name val="Aptos Narrow"/>
      <family val="2"/>
      <charset val="186"/>
      <scheme val="minor"/>
    </font>
    <font>
      <i/>
      <sz val="9"/>
      <color rgb="FF000000"/>
      <name val="Calibri"/>
      <family val="2"/>
      <charset val="186"/>
    </font>
    <font>
      <sz val="10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0"/>
      <name val="Calibri"/>
      <family val="2"/>
      <charset val="186"/>
    </font>
    <font>
      <b/>
      <sz val="13"/>
      <color rgb="FF000000"/>
      <name val="Calibri"/>
      <family val="2"/>
      <charset val="186"/>
    </font>
    <font>
      <sz val="13"/>
      <color rgb="FF00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3"/>
      <name val="Calibri"/>
      <family val="2"/>
      <charset val="186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u/>
      <sz val="10"/>
      <name val="Calibri"/>
      <family val="2"/>
      <charset val="186"/>
    </font>
    <font>
      <b/>
      <sz val="10"/>
      <name val="Calibri"/>
      <family val="2"/>
      <charset val="186"/>
    </font>
    <font>
      <b/>
      <sz val="9"/>
      <name val="Calibri"/>
      <family val="2"/>
      <charset val="186"/>
    </font>
    <font>
      <i/>
      <sz val="9"/>
      <name val="Calibri"/>
      <family val="2"/>
      <charset val="186"/>
    </font>
    <font>
      <sz val="10"/>
      <color rgb="FFA5A5A5"/>
      <name val="Calibri"/>
      <family val="2"/>
    </font>
    <font>
      <i/>
      <sz val="10"/>
      <color rgb="FF000000"/>
      <name val="Calibri"/>
      <family val="2"/>
      <charset val="186"/>
    </font>
    <font>
      <b/>
      <u/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i/>
      <sz val="11"/>
      <name val="Calibri"/>
      <family val="2"/>
      <charset val="186"/>
    </font>
    <font>
      <b/>
      <sz val="11"/>
      <name val="Calibri"/>
      <family val="2"/>
      <charset val="186"/>
    </font>
    <font>
      <i/>
      <sz val="8"/>
      <name val="Calibri"/>
      <family val="2"/>
      <charset val="186"/>
    </font>
    <font>
      <sz val="10"/>
      <color rgb="FF000000"/>
      <name val="Calibri"/>
      <family val="2"/>
    </font>
    <font>
      <b/>
      <sz val="10"/>
      <color rgb="FFA5A5A5"/>
      <name val="Calibri"/>
      <family val="2"/>
    </font>
    <font>
      <sz val="11"/>
      <name val="Calibri"/>
      <family val="2"/>
      <charset val="186"/>
    </font>
    <font>
      <sz val="10"/>
      <color rgb="FFA5A5A5"/>
      <name val="Calibri"/>
      <family val="2"/>
      <charset val="186"/>
    </font>
    <font>
      <b/>
      <sz val="10"/>
      <name val="Calibri"/>
      <family val="2"/>
    </font>
    <font>
      <sz val="1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  <font>
      <b/>
      <sz val="10"/>
      <color rgb="FFA5A5A5"/>
      <name val="Calibri"/>
      <family val="2"/>
      <charset val="186"/>
    </font>
    <font>
      <i/>
      <sz val="10"/>
      <name val="Calibri"/>
      <family val="2"/>
    </font>
    <font>
      <b/>
      <u/>
      <sz val="11"/>
      <name val="Calibri"/>
      <family val="2"/>
    </font>
    <font>
      <b/>
      <sz val="12"/>
      <name val="Calibri"/>
      <family val="2"/>
    </font>
    <font>
      <sz val="10"/>
      <color rgb="FFFF0000"/>
      <name val="Calibri"/>
      <family val="2"/>
      <charset val="186"/>
    </font>
    <font>
      <b/>
      <sz val="14"/>
      <name val="Calibri"/>
      <family val="2"/>
      <charset val="186"/>
    </font>
    <font>
      <sz val="14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0"/>
      <name val="Aptos Narrow"/>
      <family val="2"/>
      <scheme val="minor"/>
    </font>
    <font>
      <i/>
      <sz val="10"/>
      <color theme="1"/>
      <name val="Aptos Narrow"/>
      <family val="2"/>
      <charset val="186"/>
      <scheme val="minor"/>
    </font>
    <font>
      <b/>
      <sz val="10"/>
      <color rgb="FF000000"/>
      <name val="Calibri"/>
      <family val="2"/>
    </font>
    <font>
      <sz val="10"/>
      <name val="Aptos Narrow"/>
      <family val="2"/>
      <charset val="186"/>
      <scheme val="minor"/>
    </font>
    <font>
      <b/>
      <sz val="10"/>
      <name val="Aptos Narrow"/>
      <family val="2"/>
      <charset val="186"/>
      <scheme val="minor"/>
    </font>
    <font>
      <b/>
      <sz val="10"/>
      <color theme="1"/>
      <name val="Aptos Narrow"/>
      <family val="2"/>
      <charset val="186"/>
      <scheme val="minor"/>
    </font>
    <font>
      <sz val="10"/>
      <color theme="1"/>
      <name val="Aptos Narrow"/>
      <family val="2"/>
      <charset val="186"/>
      <scheme val="minor"/>
    </font>
    <font>
      <sz val="13"/>
      <name val="Calibri"/>
      <family val="2"/>
      <charset val="186"/>
    </font>
    <font>
      <b/>
      <u/>
      <sz val="11"/>
      <color theme="1"/>
      <name val="Aptos Narrow"/>
      <family val="2"/>
      <charset val="186"/>
      <scheme val="minor"/>
    </font>
    <font>
      <b/>
      <sz val="10"/>
      <name val="Aptos Narrow"/>
      <family val="2"/>
      <scheme val="minor"/>
    </font>
    <font>
      <b/>
      <sz val="11"/>
      <color indexed="8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i/>
      <sz val="8"/>
      <name val="Aptos Narrow"/>
      <family val="2"/>
      <charset val="186"/>
      <scheme val="minor"/>
    </font>
    <font>
      <b/>
      <sz val="10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2"/>
      <color rgb="FFFF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8" fillId="0" borderId="0"/>
    <xf numFmtId="0" fontId="38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3" fontId="6" fillId="0" borderId="0" xfId="0" applyNumberFormat="1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2" fillId="0" borderId="0" xfId="0" applyFont="1" applyAlignment="1">
      <alignment horizontal="left" indent="1"/>
    </xf>
    <xf numFmtId="3" fontId="4" fillId="0" borderId="0" xfId="0" applyNumberFormat="1" applyFont="1"/>
    <xf numFmtId="0" fontId="4" fillId="0" borderId="0" xfId="0" applyFont="1" applyAlignment="1">
      <alignment horizontal="center"/>
    </xf>
    <xf numFmtId="3" fontId="2" fillId="0" borderId="0" xfId="0" applyNumberFormat="1" applyFont="1"/>
    <xf numFmtId="0" fontId="9" fillId="0" borderId="0" xfId="0" applyFont="1"/>
    <xf numFmtId="0" fontId="5" fillId="0" borderId="0" xfId="0" applyFont="1" applyAlignment="1">
      <alignment horizontal="center"/>
    </xf>
    <xf numFmtId="3" fontId="9" fillId="0" borderId="0" xfId="0" applyNumberFormat="1" applyFont="1"/>
    <xf numFmtId="0" fontId="10" fillId="0" borderId="0" xfId="0" applyFont="1"/>
    <xf numFmtId="3" fontId="10" fillId="0" borderId="0" xfId="0" applyNumberFormat="1" applyFont="1"/>
    <xf numFmtId="0" fontId="11" fillId="0" borderId="0" xfId="0" applyFont="1"/>
    <xf numFmtId="3" fontId="11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3" fontId="13" fillId="0" borderId="0" xfId="0" applyNumberFormat="1" applyFont="1"/>
    <xf numFmtId="0" fontId="5" fillId="0" borderId="0" xfId="0" applyFont="1" applyAlignment="1">
      <alignment horizontal="left" indent="1"/>
    </xf>
    <xf numFmtId="3" fontId="5" fillId="0" borderId="0" xfId="0" applyNumberFormat="1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indent="2"/>
    </xf>
    <xf numFmtId="0" fontId="4" fillId="0" borderId="0" xfId="0" applyFont="1" applyAlignment="1">
      <alignment horizontal="left" indent="1"/>
    </xf>
    <xf numFmtId="0" fontId="17" fillId="0" borderId="0" xfId="0" applyFont="1" applyAlignment="1">
      <alignment horizontal="left" indent="1"/>
    </xf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3" fontId="13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left" indent="3"/>
    </xf>
    <xf numFmtId="0" fontId="22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3" fontId="23" fillId="0" borderId="0" xfId="0" applyNumberFormat="1" applyFont="1"/>
    <xf numFmtId="0" fontId="16" fillId="0" borderId="0" xfId="0" applyFont="1" applyAlignment="1">
      <alignment horizontal="right" vertical="center" wrapText="1"/>
    </xf>
    <xf numFmtId="0" fontId="17" fillId="0" borderId="0" xfId="0" applyFont="1" applyAlignment="1">
      <alignment horizontal="left" vertical="center" indent="3"/>
    </xf>
    <xf numFmtId="0" fontId="17" fillId="0" borderId="0" xfId="0" applyFont="1" applyAlignment="1">
      <alignment horizontal="left" indent="2"/>
    </xf>
    <xf numFmtId="0" fontId="5" fillId="0" borderId="0" xfId="0" applyFont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3" fontId="21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9" fillId="0" borderId="0" xfId="0" applyFont="1"/>
    <xf numFmtId="3" fontId="30" fillId="0" borderId="0" xfId="0" applyNumberFormat="1" applyFont="1" applyAlignment="1">
      <alignment horizontal="right" vertical="center" wrapText="1"/>
    </xf>
    <xf numFmtId="0" fontId="30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indent="1"/>
    </xf>
    <xf numFmtId="0" fontId="27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indent="3"/>
    </xf>
    <xf numFmtId="0" fontId="28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indent="2"/>
    </xf>
    <xf numFmtId="0" fontId="33" fillId="0" borderId="0" xfId="0" applyFont="1"/>
    <xf numFmtId="3" fontId="34" fillId="0" borderId="0" xfId="0" applyNumberFormat="1" applyFont="1" applyAlignment="1">
      <alignment horizontal="right" vertical="center" wrapText="1"/>
    </xf>
    <xf numFmtId="0" fontId="35" fillId="0" borderId="0" xfId="0" applyFont="1"/>
    <xf numFmtId="0" fontId="35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 wrapText="1"/>
    </xf>
    <xf numFmtId="0" fontId="8" fillId="0" borderId="0" xfId="0" applyFont="1"/>
    <xf numFmtId="3" fontId="8" fillId="0" borderId="0" xfId="0" applyNumberFormat="1" applyFont="1"/>
    <xf numFmtId="0" fontId="36" fillId="0" borderId="0" xfId="0" applyFont="1"/>
    <xf numFmtId="0" fontId="37" fillId="0" borderId="0" xfId="0" applyFont="1"/>
    <xf numFmtId="0" fontId="5" fillId="2" borderId="0" xfId="0" applyFont="1" applyFill="1" applyAlignment="1">
      <alignment horizontal="center" vertical="center" wrapText="1"/>
    </xf>
    <xf numFmtId="0" fontId="39" fillId="0" borderId="0" xfId="2" applyFont="1" applyAlignment="1">
      <alignment horizontal="center" vertical="center" wrapText="1"/>
    </xf>
    <xf numFmtId="0" fontId="40" fillId="0" borderId="0" xfId="1" applyFont="1" applyAlignment="1">
      <alignment horizontal="left" indent="3"/>
    </xf>
    <xf numFmtId="3" fontId="41" fillId="0" borderId="0" xfId="0" applyNumberFormat="1" applyFont="1"/>
    <xf numFmtId="3" fontId="39" fillId="0" borderId="0" xfId="1" applyNumberFormat="1" applyFont="1" applyAlignment="1">
      <alignment horizontal="right" vertical="center" wrapText="1"/>
    </xf>
    <xf numFmtId="3" fontId="43" fillId="0" borderId="0" xfId="1" applyNumberFormat="1" applyFont="1" applyAlignment="1">
      <alignment horizontal="right" vertical="center" wrapText="1"/>
    </xf>
    <xf numFmtId="3" fontId="42" fillId="0" borderId="0" xfId="1" applyNumberFormat="1" applyFont="1" applyAlignment="1">
      <alignment horizontal="right" vertical="center" wrapText="1"/>
    </xf>
    <xf numFmtId="0" fontId="44" fillId="0" borderId="0" xfId="1" applyFont="1" applyAlignment="1">
      <alignment horizontal="left" indent="1"/>
    </xf>
    <xf numFmtId="0" fontId="45" fillId="0" borderId="0" xfId="2" applyFont="1" applyAlignment="1">
      <alignment horizontal="center"/>
    </xf>
    <xf numFmtId="3" fontId="44" fillId="0" borderId="0" xfId="2" applyNumberFormat="1" applyFont="1"/>
    <xf numFmtId="3" fontId="45" fillId="0" borderId="0" xfId="2" applyNumberFormat="1" applyFont="1"/>
    <xf numFmtId="0" fontId="46" fillId="0" borderId="0" xfId="0" applyFont="1" applyAlignment="1">
      <alignment horizontal="center"/>
    </xf>
    <xf numFmtId="0" fontId="46" fillId="0" borderId="0" xfId="0" applyFont="1"/>
    <xf numFmtId="0" fontId="47" fillId="0" borderId="0" xfId="2" applyFont="1"/>
    <xf numFmtId="0" fontId="48" fillId="0" borderId="0" xfId="2" applyFont="1" applyAlignment="1">
      <alignment horizontal="left" indent="1"/>
    </xf>
    <xf numFmtId="0" fontId="48" fillId="0" borderId="0" xfId="1" applyFont="1" applyAlignment="1">
      <alignment horizontal="center"/>
    </xf>
    <xf numFmtId="0" fontId="49" fillId="0" borderId="0" xfId="0" applyFont="1" applyAlignment="1">
      <alignment horizontal="left" indent="2"/>
    </xf>
    <xf numFmtId="0" fontId="5" fillId="3" borderId="0" xfId="0" applyFont="1" applyFill="1" applyAlignment="1">
      <alignment horizontal="center" vertical="center" wrapText="1"/>
    </xf>
    <xf numFmtId="3" fontId="28" fillId="0" borderId="0" xfId="0" applyNumberFormat="1" applyFont="1"/>
    <xf numFmtId="3" fontId="48" fillId="0" borderId="0" xfId="1" applyNumberFormat="1" applyFont="1" applyAlignment="1">
      <alignment horizontal="right" vertical="center" wrapText="1"/>
    </xf>
    <xf numFmtId="0" fontId="45" fillId="0" borderId="0" xfId="1" applyFont="1" applyAlignment="1">
      <alignment horizontal="center"/>
    </xf>
    <xf numFmtId="0" fontId="42" fillId="0" borderId="0" xfId="2" applyFont="1" applyAlignment="1">
      <alignment horizontal="center" vertical="center" wrapText="1"/>
    </xf>
    <xf numFmtId="0" fontId="45" fillId="0" borderId="0" xfId="2" applyFont="1" applyAlignment="1">
      <alignment horizontal="left" indent="1"/>
    </xf>
    <xf numFmtId="0" fontId="52" fillId="0" borderId="0" xfId="1" applyFont="1" applyAlignment="1">
      <alignment horizontal="center" vertical="center" wrapText="1"/>
    </xf>
    <xf numFmtId="3" fontId="53" fillId="0" borderId="0" xfId="0" applyNumberFormat="1" applyFont="1"/>
    <xf numFmtId="3" fontId="54" fillId="0" borderId="0" xfId="0" applyNumberFormat="1" applyFont="1"/>
    <xf numFmtId="0" fontId="44" fillId="0" borderId="0" xfId="2" applyFont="1" applyAlignment="1">
      <alignment horizontal="left" indent="1"/>
    </xf>
    <xf numFmtId="0" fontId="50" fillId="0" borderId="0" xfId="2" applyFont="1" applyAlignment="1">
      <alignment horizontal="center" vertical="center" wrapText="1"/>
    </xf>
    <xf numFmtId="3" fontId="39" fillId="0" borderId="0" xfId="0" applyNumberFormat="1" applyFont="1"/>
    <xf numFmtId="0" fontId="51" fillId="0" borderId="0" xfId="0" applyFont="1"/>
    <xf numFmtId="0" fontId="27" fillId="0" borderId="0" xfId="0" applyFont="1"/>
    <xf numFmtId="3" fontId="21" fillId="0" borderId="0" xfId="0" applyNumberFormat="1" applyFont="1" applyFill="1" applyAlignment="1">
      <alignment horizontal="right" vertical="center" wrapText="1"/>
    </xf>
    <xf numFmtId="3" fontId="13" fillId="0" borderId="0" xfId="0" applyNumberFormat="1" applyFont="1" applyFill="1" applyAlignment="1">
      <alignment horizontal="right" vertical="center" wrapText="1"/>
    </xf>
    <xf numFmtId="3" fontId="11" fillId="0" borderId="0" xfId="0" applyNumberFormat="1" applyFont="1" applyFill="1"/>
    <xf numFmtId="3" fontId="3" fillId="0" borderId="0" xfId="0" applyNumberFormat="1" applyFont="1" applyFill="1"/>
    <xf numFmtId="3" fontId="0" fillId="0" borderId="0" xfId="0" applyNumberFormat="1" applyFill="1"/>
    <xf numFmtId="3" fontId="55" fillId="0" borderId="0" xfId="0" applyNumberFormat="1" applyFont="1"/>
  </cellXfs>
  <cellStyles count="3">
    <cellStyle name="Normaallaad" xfId="0" builtinId="0"/>
    <cellStyle name="Normaallaad 2" xfId="1" xr:uid="{F8B4D75B-F708-4BB1-BA03-EE140DA7D128}"/>
    <cellStyle name="Normaallaad 2 2 2" xfId="2" xr:uid="{0A88B620-3621-4664-A721-9051625481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A30D9-7A89-4CAD-AE39-4E466DB7D99B}">
  <dimension ref="A1:W204"/>
  <sheetViews>
    <sheetView showZeros="0" tabSelected="1" zoomScale="90" zoomScaleNormal="90" workbookViewId="0">
      <pane ySplit="6" topLeftCell="A7" activePane="bottomLeft" state="frozen"/>
      <selection pane="bottomLeft" activeCell="AB18" sqref="AB18"/>
    </sheetView>
  </sheetViews>
  <sheetFormatPr defaultRowHeight="15" x14ac:dyDescent="0.25"/>
  <cols>
    <col min="1" max="1" width="57.7109375" customWidth="1"/>
    <col min="2" max="3" width="7.5703125" customWidth="1"/>
    <col min="4" max="4" width="9.28515625" customWidth="1"/>
    <col min="5" max="5" width="15.7109375" hidden="1" customWidth="1"/>
    <col min="6" max="6" width="12.5703125" hidden="1" customWidth="1"/>
    <col min="7" max="7" width="16" hidden="1" customWidth="1"/>
    <col min="8" max="8" width="17.7109375" hidden="1" customWidth="1"/>
    <col min="9" max="9" width="13.85546875" hidden="1" customWidth="1"/>
    <col min="10" max="10" width="13.5703125" hidden="1" customWidth="1"/>
    <col min="11" max="11" width="15.7109375" hidden="1" customWidth="1"/>
    <col min="12" max="12" width="12" hidden="1" customWidth="1"/>
    <col min="13" max="13" width="11.7109375" hidden="1" customWidth="1"/>
    <col min="14" max="14" width="13.85546875" hidden="1" customWidth="1"/>
    <col min="15" max="15" width="13.42578125" hidden="1" customWidth="1"/>
    <col min="16" max="16" width="12.42578125" hidden="1" customWidth="1"/>
    <col min="17" max="17" width="12.85546875" hidden="1" customWidth="1"/>
    <col min="18" max="18" width="13.7109375" customWidth="1"/>
    <col min="19" max="19" width="14" customWidth="1"/>
    <col min="20" max="20" width="16.42578125" customWidth="1"/>
    <col min="21" max="21" width="15.140625" customWidth="1"/>
    <col min="22" max="22" width="14.140625" customWidth="1"/>
    <col min="23" max="23" width="13.5703125" customWidth="1"/>
  </cols>
  <sheetData>
    <row r="1" spans="1:23" x14ac:dyDescent="0.25">
      <c r="A1" s="1"/>
      <c r="B1" s="3"/>
      <c r="C1" s="3"/>
      <c r="D1" s="2"/>
      <c r="F1" s="4"/>
      <c r="G1" s="4"/>
      <c r="R1" s="4"/>
      <c r="W1" s="4" t="s">
        <v>0</v>
      </c>
    </row>
    <row r="2" spans="1:23" x14ac:dyDescent="0.25">
      <c r="A2" s="1"/>
      <c r="B2" s="3"/>
      <c r="C2" s="3"/>
      <c r="D2" s="2"/>
      <c r="F2" s="4"/>
      <c r="G2" s="4"/>
      <c r="R2" s="4"/>
      <c r="W2" s="4" t="s">
        <v>1</v>
      </c>
    </row>
    <row r="3" spans="1:23" x14ac:dyDescent="0.25">
      <c r="A3" s="1"/>
      <c r="B3" s="3"/>
      <c r="C3" s="3"/>
      <c r="D3" s="2"/>
    </row>
    <row r="4" spans="1:23" ht="15.75" x14ac:dyDescent="0.25">
      <c r="A4" s="5" t="s">
        <v>2</v>
      </c>
      <c r="B4" s="3"/>
      <c r="C4" s="3"/>
      <c r="D4" s="2"/>
    </row>
    <row r="5" spans="1:23" x14ac:dyDescent="0.25">
      <c r="A5" s="6"/>
      <c r="B5" s="3"/>
      <c r="C5" s="3"/>
      <c r="D5" s="2"/>
    </row>
    <row r="6" spans="1:23" ht="48" customHeight="1" x14ac:dyDescent="0.25">
      <c r="A6" s="75"/>
      <c r="B6" s="75" t="s">
        <v>3</v>
      </c>
      <c r="C6" s="75" t="s">
        <v>4</v>
      </c>
      <c r="D6" s="75" t="s">
        <v>5</v>
      </c>
      <c r="E6" s="75" t="s">
        <v>6</v>
      </c>
      <c r="F6" s="75" t="s">
        <v>7</v>
      </c>
      <c r="G6" s="75" t="s">
        <v>8</v>
      </c>
      <c r="H6" s="75" t="s">
        <v>81</v>
      </c>
      <c r="I6" s="75" t="s">
        <v>80</v>
      </c>
      <c r="J6" s="75" t="s">
        <v>8</v>
      </c>
      <c r="K6" s="75" t="s">
        <v>81</v>
      </c>
      <c r="L6" s="92" t="s">
        <v>7</v>
      </c>
      <c r="M6" s="92" t="s">
        <v>85</v>
      </c>
      <c r="N6" s="75" t="s">
        <v>81</v>
      </c>
      <c r="O6" s="92" t="s">
        <v>7</v>
      </c>
      <c r="P6" s="92" t="s">
        <v>86</v>
      </c>
      <c r="Q6" s="92" t="s">
        <v>91</v>
      </c>
      <c r="R6" s="75" t="s">
        <v>81</v>
      </c>
      <c r="S6" s="92" t="s">
        <v>7</v>
      </c>
      <c r="T6" s="92" t="s">
        <v>92</v>
      </c>
      <c r="U6" s="92" t="s">
        <v>93</v>
      </c>
      <c r="V6" s="92" t="s">
        <v>94</v>
      </c>
      <c r="W6" s="75" t="s">
        <v>81</v>
      </c>
    </row>
    <row r="7" spans="1:23" ht="18.75" x14ac:dyDescent="0.3">
      <c r="A7" s="73" t="s">
        <v>9</v>
      </c>
      <c r="B7" s="19"/>
      <c r="C7" s="19"/>
      <c r="D7" s="7"/>
      <c r="E7" s="20"/>
      <c r="F7" s="20"/>
      <c r="G7" s="20"/>
      <c r="H7" s="20"/>
    </row>
    <row r="8" spans="1:23" ht="17.25" x14ac:dyDescent="0.3">
      <c r="A8" s="8" t="s">
        <v>10</v>
      </c>
      <c r="B8" s="9"/>
      <c r="C8" s="9"/>
      <c r="D8" s="9"/>
      <c r="E8" s="11">
        <v>66655619</v>
      </c>
      <c r="F8" s="11"/>
      <c r="G8" s="11"/>
      <c r="H8" s="11">
        <f>E8+F8+G8</f>
        <v>66655619</v>
      </c>
      <c r="K8" s="11">
        <f>H8</f>
        <v>66655619</v>
      </c>
      <c r="N8" s="11">
        <f>K8+L8+M8</f>
        <v>66655619</v>
      </c>
      <c r="P8" s="10"/>
      <c r="R8" s="11">
        <v>66655619</v>
      </c>
      <c r="W8" s="11">
        <v>66655619</v>
      </c>
    </row>
    <row r="9" spans="1:23" ht="17.25" x14ac:dyDescent="0.3">
      <c r="A9" s="8" t="s">
        <v>11</v>
      </c>
      <c r="B9" s="9"/>
      <c r="C9" s="9"/>
      <c r="D9" s="9"/>
      <c r="E9" s="11">
        <f>E10+E16+E24</f>
        <v>113266659.93869999</v>
      </c>
      <c r="F9" s="11">
        <f t="shared" ref="F9:G9" si="0">F10+F16+F24</f>
        <v>299999.99779299967</v>
      </c>
      <c r="G9" s="11">
        <f t="shared" si="0"/>
        <v>312359</v>
      </c>
      <c r="H9" s="11">
        <f t="shared" ref="H9:H95" si="1">E9+F9+G9</f>
        <v>113879018.93649299</v>
      </c>
      <c r="I9" s="11">
        <v>-2999999.939970457</v>
      </c>
      <c r="J9" s="11">
        <v>9935450</v>
      </c>
      <c r="K9" s="11">
        <f>H9+I9+J9</f>
        <v>120814468.99652253</v>
      </c>
      <c r="L9" s="11">
        <v>1009504.9074000001</v>
      </c>
      <c r="M9" s="11">
        <v>-9151</v>
      </c>
      <c r="N9" s="11">
        <f>K9+L9+M9</f>
        <v>121814822.90392253</v>
      </c>
      <c r="O9" s="11">
        <v>-39437.0004999999</v>
      </c>
      <c r="P9" s="11">
        <v>-3032917.6667999998</v>
      </c>
      <c r="Q9" s="11">
        <v>0</v>
      </c>
      <c r="R9" s="11">
        <f>N9+O9+P9+Q9</f>
        <v>118742468.23662254</v>
      </c>
      <c r="S9" s="11">
        <v>-86294.788960000064</v>
      </c>
      <c r="T9" s="11">
        <v>155455.98000000001</v>
      </c>
      <c r="U9" s="11">
        <v>-3359822.0005999999</v>
      </c>
      <c r="V9" s="11">
        <v>-1200000</v>
      </c>
      <c r="W9" s="11">
        <v>114251808</v>
      </c>
    </row>
    <row r="10" spans="1:23" ht="15.75" x14ac:dyDescent="0.25">
      <c r="A10" s="71" t="s">
        <v>12</v>
      </c>
      <c r="C10" s="12"/>
      <c r="D10" s="12"/>
      <c r="E10" s="72">
        <f>E11+E12+E13+E14+E15</f>
        <v>27589480.138800003</v>
      </c>
      <c r="F10" s="72">
        <f t="shared" ref="F10:G10" si="2">F11+F12+F13+F14+F15</f>
        <v>0</v>
      </c>
      <c r="G10" s="72">
        <f t="shared" si="2"/>
        <v>0</v>
      </c>
      <c r="H10" s="72">
        <f t="shared" si="1"/>
        <v>27589480.138800003</v>
      </c>
      <c r="I10" s="72">
        <v>-2999999.939970457</v>
      </c>
      <c r="J10" s="72">
        <v>6312358</v>
      </c>
      <c r="K10" s="72">
        <f t="shared" ref="K10:K88" si="3">H10+I10+J10</f>
        <v>30901838.198829547</v>
      </c>
      <c r="L10" s="72">
        <v>-330495.09070000006</v>
      </c>
      <c r="M10" s="72"/>
      <c r="N10" s="72">
        <f t="shared" ref="N10:N84" si="4">K10+L10+M10</f>
        <v>30571343.108129546</v>
      </c>
      <c r="O10" s="72"/>
      <c r="P10" s="72">
        <v>-2126687</v>
      </c>
      <c r="Q10" s="72"/>
      <c r="R10" s="72">
        <f t="shared" ref="R10:R80" si="5">N10+O10+P10+Q10</f>
        <v>28444656.108129546</v>
      </c>
      <c r="S10" s="72">
        <v>-86294.788760000054</v>
      </c>
      <c r="T10" s="72">
        <v>0</v>
      </c>
      <c r="U10" s="72">
        <v>-520000.00030000013</v>
      </c>
      <c r="V10" s="72">
        <v>-1540000</v>
      </c>
      <c r="W10" s="72">
        <f>SUM(R10:V10)</f>
        <v>26298361.319069546</v>
      </c>
    </row>
    <row r="11" spans="1:23" ht="15.75" x14ac:dyDescent="0.25">
      <c r="A11" s="5" t="s">
        <v>13</v>
      </c>
      <c r="C11" s="12"/>
      <c r="D11" s="12"/>
      <c r="E11" s="13">
        <f>E30+E35+E47+E68+E91+E104+E132+E139</f>
        <v>3710280.0487344433</v>
      </c>
      <c r="F11" s="13">
        <f>F30+F35+F47+F68+F91+F104+F132+F139</f>
        <v>0</v>
      </c>
      <c r="G11" s="13">
        <f>G30+G35+G47+G68+G91+G104+G132+G139</f>
        <v>0</v>
      </c>
      <c r="H11" s="13">
        <f t="shared" si="1"/>
        <v>3710280.0487344433</v>
      </c>
      <c r="I11" s="13">
        <v>-317554.73123662989</v>
      </c>
      <c r="J11" s="13">
        <v>2140133</v>
      </c>
      <c r="K11" s="13">
        <f t="shared" si="3"/>
        <v>5532858.3174978131</v>
      </c>
      <c r="L11" s="13">
        <v>0</v>
      </c>
      <c r="M11" s="13"/>
      <c r="N11" s="13">
        <f t="shared" si="4"/>
        <v>5532858.3174978131</v>
      </c>
      <c r="O11" s="13"/>
      <c r="P11" s="13">
        <v>-2126687</v>
      </c>
      <c r="Q11" s="13"/>
      <c r="R11" s="13">
        <f t="shared" si="5"/>
        <v>3406171.3174978131</v>
      </c>
      <c r="S11" s="13">
        <v>-348150.00030000001</v>
      </c>
      <c r="T11" s="13">
        <v>0</v>
      </c>
      <c r="U11" s="13">
        <v>-17667.000039260001</v>
      </c>
      <c r="V11" s="13">
        <v>-300000</v>
      </c>
      <c r="W11" s="10">
        <f>SUM(R11:V11)</f>
        <v>2740354.3171585533</v>
      </c>
    </row>
    <row r="12" spans="1:23" ht="15.75" x14ac:dyDescent="0.25">
      <c r="A12" s="23" t="s">
        <v>14</v>
      </c>
      <c r="C12" s="12"/>
      <c r="D12" s="12"/>
      <c r="E12" s="13">
        <f>E48+E69+E92</f>
        <v>1604905.4148378726</v>
      </c>
      <c r="F12" s="13">
        <f>F48+F69+F92</f>
        <v>0</v>
      </c>
      <c r="G12" s="13">
        <f>G48+G69+G92</f>
        <v>0</v>
      </c>
      <c r="H12" s="13">
        <f t="shared" si="1"/>
        <v>1604905.4148378726</v>
      </c>
      <c r="I12" s="13">
        <v>-14758</v>
      </c>
      <c r="J12" s="13">
        <v>210365</v>
      </c>
      <c r="K12" s="13">
        <f t="shared" si="3"/>
        <v>1800512.4148378726</v>
      </c>
      <c r="L12" s="13"/>
      <c r="M12" s="13"/>
      <c r="N12" s="13">
        <f t="shared" si="4"/>
        <v>1800512.4148378726</v>
      </c>
      <c r="O12" s="13"/>
      <c r="P12" s="13"/>
      <c r="Q12" s="13"/>
      <c r="R12" s="13">
        <f t="shared" si="5"/>
        <v>1800512.4148378726</v>
      </c>
      <c r="S12" s="24">
        <v>0</v>
      </c>
      <c r="T12" s="13">
        <v>0</v>
      </c>
      <c r="U12" s="13">
        <v>-8638.6000191959993</v>
      </c>
      <c r="V12" s="13">
        <v>-240000</v>
      </c>
      <c r="W12" s="10">
        <f t="shared" ref="W12:W24" si="6">SUM(R12:V12)</f>
        <v>1551873.8148186766</v>
      </c>
    </row>
    <row r="13" spans="1:23" ht="15.75" x14ac:dyDescent="0.25">
      <c r="A13" s="5" t="s">
        <v>15</v>
      </c>
      <c r="C13" s="12"/>
      <c r="D13" s="12"/>
      <c r="E13" s="13">
        <f>E32+E49+E70+E93+E133+E140</f>
        <v>4642981.7295335364</v>
      </c>
      <c r="F13" s="13">
        <f>F32+F49+F70+F93+F133+F140</f>
        <v>0</v>
      </c>
      <c r="G13" s="13">
        <f>G32+G49+G70+G93+G133+G140</f>
        <v>0</v>
      </c>
      <c r="H13" s="13">
        <f t="shared" si="1"/>
        <v>4642981.7295335364</v>
      </c>
      <c r="I13" s="13">
        <v>-166634.2374079882</v>
      </c>
      <c r="J13" s="13">
        <v>236285</v>
      </c>
      <c r="K13" s="13">
        <f t="shared" si="3"/>
        <v>4712632.4921255484</v>
      </c>
      <c r="L13" s="13">
        <v>-160167.00020000001</v>
      </c>
      <c r="M13" s="13"/>
      <c r="N13" s="13">
        <f t="shared" si="4"/>
        <v>4552465.4919255488</v>
      </c>
      <c r="O13" s="13"/>
      <c r="P13" s="13"/>
      <c r="Q13" s="13"/>
      <c r="R13" s="13">
        <f t="shared" si="5"/>
        <v>4552465.4919255488</v>
      </c>
      <c r="S13" s="13">
        <v>233145.36453999998</v>
      </c>
      <c r="T13" s="13">
        <v>0</v>
      </c>
      <c r="U13" s="13">
        <v>-445939.00013542012</v>
      </c>
      <c r="V13" s="13">
        <v>-200000</v>
      </c>
      <c r="W13" s="10">
        <f t="shared" si="6"/>
        <v>4139671.8563301284</v>
      </c>
    </row>
    <row r="14" spans="1:23" ht="15.75" x14ac:dyDescent="0.25">
      <c r="A14" s="23" t="s">
        <v>16</v>
      </c>
      <c r="C14" s="12"/>
      <c r="D14" s="12"/>
      <c r="E14" s="13">
        <f>E36+E56+E71+E94</f>
        <v>11043505.416567594</v>
      </c>
      <c r="F14" s="13">
        <f>F36+F56+F71+F94</f>
        <v>0</v>
      </c>
      <c r="G14" s="13">
        <f>G36+G56+G71+G94</f>
        <v>0</v>
      </c>
      <c r="H14" s="13">
        <f t="shared" si="1"/>
        <v>11043505.416567594</v>
      </c>
      <c r="I14" s="13">
        <v>-1660413</v>
      </c>
      <c r="J14" s="13">
        <v>752390</v>
      </c>
      <c r="K14" s="13">
        <f t="shared" si="3"/>
        <v>10135482.416567594</v>
      </c>
      <c r="L14" s="13">
        <v>-117328.09020000001</v>
      </c>
      <c r="M14" s="13"/>
      <c r="N14" s="13">
        <f t="shared" si="4"/>
        <v>10018154.326367594</v>
      </c>
      <c r="O14" s="13"/>
      <c r="P14" s="13"/>
      <c r="Q14" s="13"/>
      <c r="R14" s="13">
        <f t="shared" si="5"/>
        <v>10018154.326367594</v>
      </c>
      <c r="S14" s="13">
        <v>-64132.864200000011</v>
      </c>
      <c r="T14" s="13">
        <v>0</v>
      </c>
      <c r="U14" s="13">
        <v>-25722.000057159999</v>
      </c>
      <c r="V14" s="13">
        <v>200000</v>
      </c>
      <c r="W14" s="10">
        <f t="shared" si="6"/>
        <v>10128299.462110434</v>
      </c>
    </row>
    <row r="15" spans="1:23" ht="15.75" x14ac:dyDescent="0.25">
      <c r="A15" s="23" t="s">
        <v>17</v>
      </c>
      <c r="C15" s="12"/>
      <c r="D15" s="12"/>
      <c r="E15" s="13">
        <f>E33+E37+E50+E72+E95+E105+E161</f>
        <v>6587807.5291265538</v>
      </c>
      <c r="F15" s="13">
        <f>F33+F37+F50+F72+F95+F105+F161</f>
        <v>0</v>
      </c>
      <c r="G15" s="13">
        <f>G33+G37+G50+G72+G95+G105+G161</f>
        <v>0</v>
      </c>
      <c r="H15" s="13">
        <f t="shared" si="1"/>
        <v>6587807.5291265538</v>
      </c>
      <c r="I15" s="13">
        <v>-840639.97132583905</v>
      </c>
      <c r="J15" s="13">
        <v>2973185</v>
      </c>
      <c r="K15" s="13">
        <f t="shared" si="3"/>
        <v>8720352.5578007139</v>
      </c>
      <c r="L15" s="13">
        <v>-53000.000199999995</v>
      </c>
      <c r="M15" s="13"/>
      <c r="N15" s="13">
        <f t="shared" si="4"/>
        <v>8667352.5576007143</v>
      </c>
      <c r="O15" s="13"/>
      <c r="P15" s="13"/>
      <c r="Q15" s="13"/>
      <c r="R15" s="13">
        <f t="shared" si="5"/>
        <v>8667352.5576007143</v>
      </c>
      <c r="S15" s="13">
        <v>92842.7114</v>
      </c>
      <c r="T15" s="13">
        <v>0</v>
      </c>
      <c r="U15" s="13">
        <v>-22033.400048964002</v>
      </c>
      <c r="V15" s="13">
        <v>-1000000</v>
      </c>
      <c r="W15" s="10">
        <f t="shared" si="6"/>
        <v>7738161.8689517509</v>
      </c>
    </row>
    <row r="16" spans="1:23" ht="15.75" x14ac:dyDescent="0.25">
      <c r="A16" s="21" t="s">
        <v>18</v>
      </c>
      <c r="C16" s="12"/>
      <c r="D16" s="12"/>
      <c r="E16" s="22">
        <f>E17+E18+E19+E20+E21+E22+E23</f>
        <v>81949114.799899995</v>
      </c>
      <c r="F16" s="22">
        <f t="shared" ref="F16:G16" si="7">F17+F18+F19+F20+F21+F22+F23</f>
        <v>299999.99779299967</v>
      </c>
      <c r="G16" s="22">
        <f t="shared" si="7"/>
        <v>312359</v>
      </c>
      <c r="H16" s="22">
        <f t="shared" si="1"/>
        <v>82561473.797692999</v>
      </c>
      <c r="I16" s="10">
        <f>I17+I18+I21+I23</f>
        <v>0</v>
      </c>
      <c r="J16" s="22">
        <v>3623092</v>
      </c>
      <c r="K16" s="72">
        <f t="shared" si="3"/>
        <v>86184565.797692999</v>
      </c>
      <c r="L16" s="22">
        <v>1339999.9981000002</v>
      </c>
      <c r="M16" s="22">
        <v>-9151</v>
      </c>
      <c r="N16" s="72">
        <f t="shared" si="4"/>
        <v>87515414.795792997</v>
      </c>
      <c r="O16" s="22">
        <v>-39437.0004999999</v>
      </c>
      <c r="P16" s="22">
        <v>-906230.66680000001</v>
      </c>
      <c r="Q16" s="22"/>
      <c r="R16" s="72">
        <f t="shared" si="5"/>
        <v>86569747.128492996</v>
      </c>
      <c r="S16" s="72">
        <v>0</v>
      </c>
      <c r="T16" s="72">
        <v>155455.98000000001</v>
      </c>
      <c r="U16" s="72">
        <v>-2624050.0002000001</v>
      </c>
      <c r="V16" s="72">
        <v>340000</v>
      </c>
      <c r="W16" s="72">
        <f t="shared" si="6"/>
        <v>84441153.108292997</v>
      </c>
    </row>
    <row r="17" spans="1:23" ht="15.75" x14ac:dyDescent="0.25">
      <c r="A17" s="5" t="s">
        <v>19</v>
      </c>
      <c r="C17" s="12"/>
      <c r="D17" s="12"/>
      <c r="E17" s="24">
        <f>E73+E96+E153</f>
        <v>6826931.7693666667</v>
      </c>
      <c r="F17" s="24">
        <f>F73+F96+F153</f>
        <v>-13326.53338380668</v>
      </c>
      <c r="G17" s="24">
        <f>G73+G96+G153</f>
        <v>0</v>
      </c>
      <c r="H17" s="24">
        <f t="shared" si="1"/>
        <v>6813605.2359828604</v>
      </c>
      <c r="I17" s="13">
        <v>-13304</v>
      </c>
      <c r="J17" s="24">
        <v>14217</v>
      </c>
      <c r="K17" s="13">
        <f t="shared" si="3"/>
        <v>6814518.2359828604</v>
      </c>
      <c r="L17" s="24">
        <v>13304</v>
      </c>
      <c r="M17" s="108">
        <v>-1699.34071857</v>
      </c>
      <c r="N17" s="13">
        <f t="shared" si="4"/>
        <v>6826122.8952642903</v>
      </c>
      <c r="O17" s="24"/>
      <c r="P17" s="24"/>
      <c r="Q17" s="24"/>
      <c r="R17" s="13">
        <f t="shared" si="5"/>
        <v>6826122.8952642903</v>
      </c>
      <c r="S17" s="13"/>
      <c r="T17" s="13"/>
      <c r="U17" s="13"/>
      <c r="V17" s="13"/>
      <c r="W17" s="10">
        <f t="shared" si="6"/>
        <v>6826122.8952642903</v>
      </c>
    </row>
    <row r="18" spans="1:23" ht="15.75" x14ac:dyDescent="0.25">
      <c r="A18" s="5" t="s">
        <v>20</v>
      </c>
      <c r="C18" s="12"/>
      <c r="D18" s="12"/>
      <c r="E18" s="111">
        <f>E38+E41+E52+E74+E97+E128+E134+E141+E146+E151+E154+E162</f>
        <v>42135708.506200425</v>
      </c>
      <c r="F18" s="13">
        <f>F38+F41+F52+F74+F97+F128+F134+F141+F146+F151+F154+F162</f>
        <v>14417.26522511302</v>
      </c>
      <c r="G18" s="13">
        <f>G38+G41+G52+G74+G97+G128+G134+G141+G146+G151+G154+G162+G111</f>
        <v>162359</v>
      </c>
      <c r="H18" s="13">
        <f t="shared" si="1"/>
        <v>42312484.771425538</v>
      </c>
      <c r="I18" s="13">
        <v>3</v>
      </c>
      <c r="J18" s="13">
        <v>2618491</v>
      </c>
      <c r="K18" s="13">
        <f t="shared" si="3"/>
        <v>44930978.771425538</v>
      </c>
      <c r="L18" s="13">
        <v>1339999.9995000004</v>
      </c>
      <c r="M18" s="109">
        <v>-1408.33891539</v>
      </c>
      <c r="N18" s="13">
        <f t="shared" si="4"/>
        <v>46269570.432010144</v>
      </c>
      <c r="O18" s="13">
        <v>-39437.000199999893</v>
      </c>
      <c r="P18" s="13">
        <v>-906230.66680000001</v>
      </c>
      <c r="Q18" s="13"/>
      <c r="R18" s="13">
        <f t="shared" si="5"/>
        <v>45323902.765010141</v>
      </c>
      <c r="S18" s="13">
        <v>0</v>
      </c>
      <c r="T18" s="13">
        <v>92000</v>
      </c>
      <c r="U18" s="13">
        <v>-2449050.0002000001</v>
      </c>
      <c r="V18" s="13">
        <v>0</v>
      </c>
      <c r="W18" s="110">
        <f t="shared" si="6"/>
        <v>42966852.764810137</v>
      </c>
    </row>
    <row r="19" spans="1:23" ht="15.75" x14ac:dyDescent="0.25">
      <c r="A19" s="5" t="s">
        <v>21</v>
      </c>
      <c r="C19" s="12"/>
      <c r="D19" s="12"/>
      <c r="E19" s="13">
        <f>E75+E98+E135+E142+E158</f>
        <v>1215672.0732662398</v>
      </c>
      <c r="F19" s="13">
        <f>F75+F98+F135+F142+F158</f>
        <v>-39979.600122560005</v>
      </c>
      <c r="G19" s="13">
        <f>G75+G98+G135+G142+G158</f>
        <v>0</v>
      </c>
      <c r="H19" s="13">
        <f t="shared" si="1"/>
        <v>1175692.4731436798</v>
      </c>
      <c r="I19" s="13"/>
      <c r="J19" s="13">
        <v>159700</v>
      </c>
      <c r="K19" s="13">
        <f t="shared" si="3"/>
        <v>1335392.4731436798</v>
      </c>
      <c r="L19" s="13"/>
      <c r="M19" s="109"/>
      <c r="N19" s="13">
        <f t="shared" si="4"/>
        <v>1335392.4731436798</v>
      </c>
      <c r="O19" s="13"/>
      <c r="P19" s="13"/>
      <c r="Q19" s="13"/>
      <c r="R19" s="13">
        <f t="shared" si="5"/>
        <v>1335392.4731436798</v>
      </c>
      <c r="S19" s="13">
        <v>0</v>
      </c>
      <c r="T19" s="13">
        <v>0</v>
      </c>
      <c r="U19" s="13">
        <v>-175000</v>
      </c>
      <c r="V19" s="13">
        <v>0</v>
      </c>
      <c r="W19" s="110">
        <f t="shared" si="6"/>
        <v>1160392.4731436798</v>
      </c>
    </row>
    <row r="20" spans="1:23" ht="15.75" x14ac:dyDescent="0.25">
      <c r="A20" s="5" t="s">
        <v>22</v>
      </c>
      <c r="C20" s="12"/>
      <c r="D20" s="12"/>
      <c r="E20" s="13">
        <f>E53+E76+E99+E136+E143</f>
        <v>1711088.8135666668</v>
      </c>
      <c r="F20" s="13">
        <f>F53+F76+F99+F136+F143</f>
        <v>49338.3700853634</v>
      </c>
      <c r="G20" s="13">
        <f>G53+G76+G99+G136+G143+G112</f>
        <v>150000</v>
      </c>
      <c r="H20" s="13">
        <f t="shared" si="1"/>
        <v>1910427.1836520303</v>
      </c>
      <c r="I20" s="13"/>
      <c r="J20" s="13">
        <v>576385</v>
      </c>
      <c r="K20" s="13">
        <f t="shared" si="3"/>
        <v>2486812.1836520303</v>
      </c>
      <c r="L20" s="13"/>
      <c r="M20" s="109"/>
      <c r="N20" s="13">
        <f t="shared" si="4"/>
        <v>2486812.1836520303</v>
      </c>
      <c r="O20" s="13"/>
      <c r="P20" s="13"/>
      <c r="Q20" s="13"/>
      <c r="R20" s="13">
        <f t="shared" si="5"/>
        <v>2486812.1836520303</v>
      </c>
      <c r="S20" s="13">
        <v>0</v>
      </c>
      <c r="T20" s="13">
        <v>0</v>
      </c>
      <c r="U20" s="13">
        <v>0</v>
      </c>
      <c r="V20" s="13">
        <v>300000</v>
      </c>
      <c r="W20" s="110">
        <f t="shared" si="6"/>
        <v>2786812.1836520303</v>
      </c>
    </row>
    <row r="21" spans="1:23" ht="15.75" x14ac:dyDescent="0.25">
      <c r="A21" s="5" t="s">
        <v>23</v>
      </c>
      <c r="C21" s="12"/>
      <c r="D21" s="12"/>
      <c r="E21" s="13">
        <f>E54+E77+E100</f>
        <v>309931.41156666662</v>
      </c>
      <c r="F21" s="13">
        <f>F54+F77+F100+E107</f>
        <v>286673.46645315335</v>
      </c>
      <c r="G21" s="13">
        <f>G54+G77+G100+G107</f>
        <v>0</v>
      </c>
      <c r="H21" s="24">
        <f t="shared" si="1"/>
        <v>596604.87801981997</v>
      </c>
      <c r="I21" s="24">
        <v>26173</v>
      </c>
      <c r="J21" s="24">
        <v>154228</v>
      </c>
      <c r="K21" s="24">
        <f t="shared" si="3"/>
        <v>777005.87801981997</v>
      </c>
      <c r="L21" s="24">
        <v>-26176.000100000001</v>
      </c>
      <c r="M21" s="108">
        <v>-4263.4509465900001</v>
      </c>
      <c r="N21" s="24">
        <f t="shared" si="4"/>
        <v>746566.42697322997</v>
      </c>
      <c r="O21" s="24"/>
      <c r="P21" s="24"/>
      <c r="Q21" s="24"/>
      <c r="R21" s="24">
        <f t="shared" si="5"/>
        <v>746566.42697322997</v>
      </c>
      <c r="S21" s="13">
        <v>0</v>
      </c>
      <c r="T21" s="13">
        <v>0</v>
      </c>
      <c r="U21" s="13">
        <v>0</v>
      </c>
      <c r="V21" s="13">
        <v>40000</v>
      </c>
      <c r="W21" s="110">
        <f t="shared" si="6"/>
        <v>786566.42697322997</v>
      </c>
    </row>
    <row r="22" spans="1:23" ht="15.75" x14ac:dyDescent="0.25">
      <c r="A22" s="5" t="s">
        <v>24</v>
      </c>
      <c r="C22" s="12"/>
      <c r="D22" s="12"/>
      <c r="E22" s="109">
        <f>E78+E101</f>
        <v>304789.71976666676</v>
      </c>
      <c r="F22" s="13">
        <f t="shared" ref="F22:G22" si="8">F78+F101</f>
        <v>16203.5630213033</v>
      </c>
      <c r="G22" s="13">
        <f t="shared" si="8"/>
        <v>0</v>
      </c>
      <c r="H22" s="13">
        <f t="shared" si="1"/>
        <v>320993.28278797003</v>
      </c>
      <c r="I22" s="13"/>
      <c r="J22" s="13">
        <v>86286</v>
      </c>
      <c r="K22" s="13">
        <f t="shared" si="3"/>
        <v>407279.28278797003</v>
      </c>
      <c r="L22" s="13"/>
      <c r="M22" s="109"/>
      <c r="N22" s="13">
        <f t="shared" si="4"/>
        <v>407279.28278797003</v>
      </c>
      <c r="O22" s="13"/>
      <c r="P22" s="13"/>
      <c r="Q22" s="13"/>
      <c r="R22" s="13">
        <f t="shared" si="5"/>
        <v>407279.28278797003</v>
      </c>
      <c r="S22" s="13"/>
      <c r="T22" s="13"/>
      <c r="U22" s="13"/>
      <c r="V22" s="13"/>
      <c r="W22" s="110">
        <f t="shared" si="6"/>
        <v>407279.28278797003</v>
      </c>
    </row>
    <row r="23" spans="1:23" ht="15.75" x14ac:dyDescent="0.25">
      <c r="A23" s="5" t="s">
        <v>25</v>
      </c>
      <c r="C23" s="12"/>
      <c r="D23" s="12"/>
      <c r="E23" s="109">
        <f>E79+E102+E137+E144+E155</f>
        <v>29444992.506166667</v>
      </c>
      <c r="F23" s="13">
        <f>F79+F102+F137+F144+F155</f>
        <v>-13326.533485566652</v>
      </c>
      <c r="G23" s="13">
        <f>G79+G102+G137+G144+G155</f>
        <v>0</v>
      </c>
      <c r="H23" s="13">
        <f t="shared" si="1"/>
        <v>29431665.972681101</v>
      </c>
      <c r="I23" s="13">
        <v>-12872</v>
      </c>
      <c r="J23" s="13">
        <v>13785</v>
      </c>
      <c r="K23" s="13">
        <f t="shared" si="3"/>
        <v>29432578.972681101</v>
      </c>
      <c r="L23" s="13">
        <v>12872</v>
      </c>
      <c r="M23" s="109">
        <v>-1779.8695194500001</v>
      </c>
      <c r="N23" s="13">
        <f t="shared" si="4"/>
        <v>29443671.103161652</v>
      </c>
      <c r="O23" s="13"/>
      <c r="P23" s="13"/>
      <c r="Q23" s="13"/>
      <c r="R23" s="13">
        <f t="shared" si="5"/>
        <v>29443671.103161652</v>
      </c>
      <c r="S23" s="13">
        <v>0</v>
      </c>
      <c r="T23" s="13">
        <v>63455.98</v>
      </c>
      <c r="U23" s="13">
        <v>0</v>
      </c>
      <c r="V23" s="13">
        <v>0</v>
      </c>
      <c r="W23" s="10">
        <f t="shared" si="6"/>
        <v>29507127.083161652</v>
      </c>
    </row>
    <row r="24" spans="1:23" ht="17.25" x14ac:dyDescent="0.3">
      <c r="A24" s="8" t="s">
        <v>26</v>
      </c>
      <c r="C24" s="12"/>
      <c r="D24" s="12"/>
      <c r="E24" s="11">
        <f>E165+E166+E167</f>
        <v>3728065</v>
      </c>
      <c r="F24" s="11">
        <f t="shared" ref="F24:G24" si="9">F165+F166+F167</f>
        <v>0</v>
      </c>
      <c r="G24" s="11">
        <f t="shared" si="9"/>
        <v>0</v>
      </c>
      <c r="H24" s="11">
        <f t="shared" si="1"/>
        <v>3728065</v>
      </c>
      <c r="K24" s="11">
        <f t="shared" si="3"/>
        <v>3728065</v>
      </c>
      <c r="L24" s="10"/>
      <c r="N24" s="11">
        <f t="shared" si="4"/>
        <v>3728065</v>
      </c>
      <c r="O24" s="10"/>
      <c r="P24" s="10"/>
      <c r="Q24" s="10"/>
      <c r="R24" s="11">
        <f t="shared" si="5"/>
        <v>3728065</v>
      </c>
      <c r="S24">
        <v>0</v>
      </c>
      <c r="T24">
        <v>0</v>
      </c>
      <c r="U24" s="13">
        <v>-215772.0001</v>
      </c>
      <c r="V24">
        <v>0</v>
      </c>
      <c r="W24" s="11">
        <f t="shared" si="6"/>
        <v>3512292.9999000002</v>
      </c>
    </row>
    <row r="25" spans="1:23" ht="17.25" x14ac:dyDescent="0.3">
      <c r="A25" s="8" t="s">
        <v>27</v>
      </c>
      <c r="C25" s="12"/>
      <c r="D25" s="12"/>
      <c r="E25" s="11">
        <f>E147+E168</f>
        <v>2750200</v>
      </c>
      <c r="F25" s="11">
        <f t="shared" ref="F25:G25" si="10">F147+F168</f>
        <v>0</v>
      </c>
      <c r="G25" s="11">
        <f t="shared" si="10"/>
        <v>0</v>
      </c>
      <c r="H25" s="11">
        <f t="shared" si="1"/>
        <v>2750200</v>
      </c>
      <c r="J25" s="11">
        <v>39618.000099999997</v>
      </c>
      <c r="K25" s="11">
        <f t="shared" si="3"/>
        <v>2789818.0000999998</v>
      </c>
      <c r="N25" s="11">
        <f t="shared" si="4"/>
        <v>2789818.0000999998</v>
      </c>
      <c r="R25" s="11">
        <f t="shared" si="5"/>
        <v>2789818.0000999998</v>
      </c>
      <c r="U25" s="13">
        <v>175000</v>
      </c>
      <c r="V25" s="13">
        <v>1000000</v>
      </c>
      <c r="W25" s="10">
        <f>SUM(R25:V25)</f>
        <v>3964818.0000999998</v>
      </c>
    </row>
    <row r="26" spans="1:23" ht="15.75" x14ac:dyDescent="0.25">
      <c r="A26" s="34" t="s">
        <v>28</v>
      </c>
      <c r="C26" s="12"/>
      <c r="D26" s="12"/>
      <c r="E26" s="17">
        <f>E168</f>
        <v>35200</v>
      </c>
      <c r="F26" s="17">
        <f t="shared" ref="F26:G26" si="11">F168</f>
        <v>0</v>
      </c>
      <c r="G26" s="17">
        <f t="shared" si="11"/>
        <v>0</v>
      </c>
      <c r="H26" s="17">
        <f t="shared" si="1"/>
        <v>35200</v>
      </c>
      <c r="K26" s="17">
        <f t="shared" si="3"/>
        <v>35200</v>
      </c>
      <c r="N26" s="17">
        <f t="shared" si="4"/>
        <v>35200</v>
      </c>
      <c r="R26" s="17">
        <f t="shared" si="5"/>
        <v>35200</v>
      </c>
      <c r="W26" s="10">
        <f>SUM(R26:V26)</f>
        <v>35200</v>
      </c>
    </row>
    <row r="27" spans="1:23" ht="15.75" x14ac:dyDescent="0.25">
      <c r="A27" s="5"/>
      <c r="B27" s="12"/>
      <c r="C27" s="12"/>
      <c r="D27" s="12"/>
      <c r="E27" s="13"/>
      <c r="F27" s="13"/>
      <c r="G27" s="13"/>
      <c r="H27" s="13">
        <f t="shared" si="1"/>
        <v>0</v>
      </c>
      <c r="K27" s="13">
        <f t="shared" si="3"/>
        <v>0</v>
      </c>
      <c r="N27" s="13">
        <f t="shared" si="4"/>
        <v>0</v>
      </c>
      <c r="R27" s="13">
        <f t="shared" si="5"/>
        <v>0</v>
      </c>
    </row>
    <row r="28" spans="1:23" x14ac:dyDescent="0.25">
      <c r="A28" s="35" t="s">
        <v>29</v>
      </c>
      <c r="B28" s="36"/>
      <c r="C28" s="37"/>
      <c r="D28" s="38"/>
      <c r="E28" s="39">
        <f>E29+E34+E40+E46+E55</f>
        <v>14971977</v>
      </c>
      <c r="F28" s="39">
        <f>F29+F34+F40+F46+F55</f>
        <v>0</v>
      </c>
      <c r="G28" s="39">
        <f>G29+G34+G40+G46+G55</f>
        <v>0</v>
      </c>
      <c r="H28" s="39">
        <f t="shared" si="1"/>
        <v>14971977</v>
      </c>
      <c r="I28" s="39">
        <v>50383</v>
      </c>
      <c r="J28" s="39">
        <v>1725277</v>
      </c>
      <c r="K28" s="39">
        <f t="shared" si="3"/>
        <v>16747637</v>
      </c>
      <c r="L28" s="39">
        <v>2674453.1889</v>
      </c>
      <c r="M28" s="10"/>
      <c r="N28" s="39">
        <f t="shared" si="4"/>
        <v>19422090.188900001</v>
      </c>
      <c r="O28" s="39">
        <v>599.99960000009742</v>
      </c>
      <c r="P28" s="39">
        <v>-506230.66680000001</v>
      </c>
      <c r="Q28" s="39"/>
      <c r="R28" s="39">
        <f t="shared" si="5"/>
        <v>18916459.521700002</v>
      </c>
      <c r="S28" s="39">
        <v>72688.999899999995</v>
      </c>
      <c r="T28" s="39">
        <v>63455.98</v>
      </c>
      <c r="U28" s="39">
        <v>-1550000.0001000001</v>
      </c>
      <c r="V28">
        <v>0</v>
      </c>
      <c r="W28" s="39">
        <f>SUM(R28:V28)</f>
        <v>17502604.501499999</v>
      </c>
    </row>
    <row r="29" spans="1:23" x14ac:dyDescent="0.25">
      <c r="A29" s="33" t="s">
        <v>30</v>
      </c>
      <c r="B29" s="3">
        <v>20</v>
      </c>
      <c r="C29" s="3">
        <v>41</v>
      </c>
      <c r="D29" s="40"/>
      <c r="E29" s="41">
        <v>28600</v>
      </c>
      <c r="F29" s="41">
        <f>F30+F32+F33</f>
        <v>0</v>
      </c>
      <c r="G29" s="41">
        <f>G30+G32+G33</f>
        <v>0</v>
      </c>
      <c r="H29" s="41">
        <f t="shared" si="1"/>
        <v>28600</v>
      </c>
      <c r="I29" s="41">
        <v>18000</v>
      </c>
      <c r="K29" s="41">
        <f t="shared" si="3"/>
        <v>46600</v>
      </c>
      <c r="N29" s="41">
        <f t="shared" si="4"/>
        <v>46600</v>
      </c>
      <c r="R29" s="41">
        <f t="shared" si="5"/>
        <v>46600</v>
      </c>
      <c r="W29" s="41">
        <f>SUM(R29:V29)</f>
        <v>46600</v>
      </c>
    </row>
    <row r="30" spans="1:23" x14ac:dyDescent="0.25">
      <c r="A30" s="42" t="s">
        <v>31</v>
      </c>
      <c r="B30" s="3"/>
      <c r="C30" s="43"/>
      <c r="D30" s="40"/>
      <c r="E30" s="44">
        <v>1600</v>
      </c>
      <c r="F30" s="44"/>
      <c r="G30" s="44"/>
      <c r="H30" s="44">
        <f t="shared" si="1"/>
        <v>1600</v>
      </c>
      <c r="I30" s="44"/>
      <c r="K30" s="44">
        <f t="shared" si="3"/>
        <v>1600</v>
      </c>
      <c r="N30" s="44">
        <f t="shared" si="4"/>
        <v>1600</v>
      </c>
      <c r="R30" s="44">
        <f t="shared" si="5"/>
        <v>1600</v>
      </c>
      <c r="S30" s="45">
        <v>-800.00009999999997</v>
      </c>
      <c r="W30" s="44">
        <f t="shared" ref="W30:W32" si="12">SUM(R30:V30)</f>
        <v>799.99990000000003</v>
      </c>
    </row>
    <row r="31" spans="1:23" x14ac:dyDescent="0.25">
      <c r="A31" s="47" t="s">
        <v>41</v>
      </c>
      <c r="B31" s="3"/>
      <c r="C31" s="43"/>
      <c r="D31" s="40"/>
      <c r="E31" s="44"/>
      <c r="F31" s="44"/>
      <c r="G31" s="44"/>
      <c r="H31" s="44"/>
      <c r="I31" s="44"/>
      <c r="K31" s="44"/>
      <c r="N31" s="44"/>
      <c r="R31" s="44">
        <f t="shared" si="5"/>
        <v>0</v>
      </c>
      <c r="S31" s="45">
        <v>6000</v>
      </c>
      <c r="W31" s="44">
        <f t="shared" si="12"/>
        <v>6000</v>
      </c>
    </row>
    <row r="32" spans="1:23" x14ac:dyDescent="0.25">
      <c r="A32" s="42" t="s">
        <v>32</v>
      </c>
      <c r="B32" s="3"/>
      <c r="C32" s="43"/>
      <c r="D32" s="40"/>
      <c r="E32" s="44">
        <v>21000</v>
      </c>
      <c r="F32" s="44"/>
      <c r="G32" s="44"/>
      <c r="H32" s="44">
        <f t="shared" si="1"/>
        <v>21000</v>
      </c>
      <c r="I32" s="44"/>
      <c r="K32" s="44">
        <f t="shared" si="3"/>
        <v>21000</v>
      </c>
      <c r="N32" s="44">
        <f t="shared" si="4"/>
        <v>21000</v>
      </c>
      <c r="R32" s="44">
        <f t="shared" si="5"/>
        <v>21000</v>
      </c>
      <c r="W32" s="44">
        <f t="shared" si="12"/>
        <v>21000</v>
      </c>
    </row>
    <row r="33" spans="1:23" x14ac:dyDescent="0.25">
      <c r="A33" s="42" t="s">
        <v>33</v>
      </c>
      <c r="B33" s="3"/>
      <c r="C33" s="43"/>
      <c r="D33" s="40"/>
      <c r="E33" s="44">
        <v>6000</v>
      </c>
      <c r="F33" s="44"/>
      <c r="G33" s="44"/>
      <c r="H33" s="44">
        <f t="shared" si="1"/>
        <v>6000</v>
      </c>
      <c r="I33" s="44">
        <v>18000</v>
      </c>
      <c r="K33" s="44">
        <f t="shared" si="3"/>
        <v>24000</v>
      </c>
      <c r="N33" s="44">
        <f t="shared" si="4"/>
        <v>24000</v>
      </c>
      <c r="R33" s="44">
        <f t="shared" si="5"/>
        <v>24000</v>
      </c>
      <c r="W33" s="44">
        <f>SUM(R33:V33)</f>
        <v>24000</v>
      </c>
    </row>
    <row r="34" spans="1:23" x14ac:dyDescent="0.25">
      <c r="A34" s="33" t="s">
        <v>34</v>
      </c>
      <c r="B34" s="3">
        <v>20</v>
      </c>
      <c r="C34" s="3">
        <v>45</v>
      </c>
      <c r="D34" s="40"/>
      <c r="E34" s="41">
        <v>7859233</v>
      </c>
      <c r="F34" s="39">
        <f>F35+F36+F37+F38</f>
        <v>0</v>
      </c>
      <c r="G34" s="39">
        <f>G35+G36+G37+G38</f>
        <v>0</v>
      </c>
      <c r="H34" s="41">
        <f>E34+F34+G34</f>
        <v>7859233</v>
      </c>
      <c r="I34" s="41">
        <f>I35+I36+I37</f>
        <v>23519</v>
      </c>
      <c r="J34" s="41">
        <v>1698877</v>
      </c>
      <c r="K34" s="41">
        <f t="shared" si="3"/>
        <v>9581629</v>
      </c>
      <c r="L34" s="41">
        <v>44999.728900000002</v>
      </c>
      <c r="N34" s="41">
        <f t="shared" si="4"/>
        <v>9626628.7289000005</v>
      </c>
      <c r="O34" s="41">
        <v>43919.999900000053</v>
      </c>
      <c r="P34" s="41">
        <v>-906230.66680000001</v>
      </c>
      <c r="Q34" s="41">
        <v>-197700</v>
      </c>
      <c r="R34" s="41">
        <f t="shared" si="5"/>
        <v>8566618.0620000008</v>
      </c>
      <c r="S34" s="41">
        <v>0</v>
      </c>
      <c r="T34" s="41">
        <v>0</v>
      </c>
      <c r="U34" s="41">
        <v>-1550000.0001000001</v>
      </c>
      <c r="V34" s="41">
        <v>0</v>
      </c>
      <c r="W34" s="41">
        <f t="shared" ref="W34:W103" si="13">SUM(R34:V34)</f>
        <v>7016618.061900001</v>
      </c>
    </row>
    <row r="35" spans="1:23" x14ac:dyDescent="0.25">
      <c r="A35" s="42" t="s">
        <v>31</v>
      </c>
      <c r="B35" s="3"/>
      <c r="C35" s="43"/>
      <c r="D35" s="40"/>
      <c r="E35" s="44">
        <v>150000</v>
      </c>
      <c r="F35" s="44"/>
      <c r="G35" s="44"/>
      <c r="H35" s="44">
        <f t="shared" si="1"/>
        <v>150000</v>
      </c>
      <c r="I35" s="44">
        <v>-5000</v>
      </c>
      <c r="K35" s="44">
        <f t="shared" si="3"/>
        <v>145000</v>
      </c>
      <c r="N35" s="44">
        <f t="shared" si="4"/>
        <v>145000</v>
      </c>
      <c r="R35" s="44">
        <f>N35+O35+P35+Q35</f>
        <v>145000</v>
      </c>
      <c r="U35" s="45"/>
      <c r="W35" s="44">
        <f t="shared" si="13"/>
        <v>145000</v>
      </c>
    </row>
    <row r="36" spans="1:23" x14ac:dyDescent="0.25">
      <c r="A36" s="42" t="s">
        <v>35</v>
      </c>
      <c r="B36" s="3"/>
      <c r="C36" s="43"/>
      <c r="D36" s="40"/>
      <c r="E36" s="44">
        <v>999531</v>
      </c>
      <c r="F36" s="44"/>
      <c r="G36" s="44"/>
      <c r="H36" s="44">
        <f t="shared" si="1"/>
        <v>999531</v>
      </c>
      <c r="I36" s="44">
        <v>43269</v>
      </c>
      <c r="K36" s="44">
        <f t="shared" si="3"/>
        <v>1042800</v>
      </c>
      <c r="N36" s="44">
        <f t="shared" si="4"/>
        <v>1042800</v>
      </c>
      <c r="R36" s="44">
        <f t="shared" si="5"/>
        <v>1042800</v>
      </c>
      <c r="U36" s="45"/>
      <c r="W36" s="44">
        <f t="shared" si="13"/>
        <v>1042800</v>
      </c>
    </row>
    <row r="37" spans="1:23" x14ac:dyDescent="0.25">
      <c r="A37" s="42" t="s">
        <v>33</v>
      </c>
      <c r="B37" s="3"/>
      <c r="C37" s="43"/>
      <c r="D37" s="40"/>
      <c r="E37" s="44">
        <v>2112049.9994999999</v>
      </c>
      <c r="F37" s="44"/>
      <c r="G37" s="44"/>
      <c r="H37" s="44">
        <f t="shared" si="1"/>
        <v>2112049.9994999999</v>
      </c>
      <c r="I37" s="44">
        <v>-14750</v>
      </c>
      <c r="K37" s="44">
        <f t="shared" si="3"/>
        <v>2097299.9994999999</v>
      </c>
      <c r="N37" s="44">
        <f t="shared" si="4"/>
        <v>2097299.9994999999</v>
      </c>
      <c r="Q37" s="45">
        <v>-197700</v>
      </c>
      <c r="R37" s="44">
        <f t="shared" si="5"/>
        <v>1899599.9994999999</v>
      </c>
      <c r="U37" s="45"/>
      <c r="W37" s="44">
        <f t="shared" si="13"/>
        <v>1899599.9994999999</v>
      </c>
    </row>
    <row r="38" spans="1:23" x14ac:dyDescent="0.25">
      <c r="A38" s="42" t="s">
        <v>36</v>
      </c>
      <c r="B38" s="3"/>
      <c r="C38" s="43"/>
      <c r="D38" s="40"/>
      <c r="E38" s="45">
        <v>4597652</v>
      </c>
      <c r="F38" s="45"/>
      <c r="G38" s="45"/>
      <c r="H38" s="45">
        <f t="shared" si="1"/>
        <v>4597652</v>
      </c>
      <c r="J38" s="45">
        <v>1698877</v>
      </c>
      <c r="K38" s="45">
        <f t="shared" si="3"/>
        <v>6296529</v>
      </c>
      <c r="L38" s="45"/>
      <c r="N38" s="45">
        <f t="shared" si="4"/>
        <v>6296529</v>
      </c>
      <c r="O38" s="45">
        <v>-625680.00009999995</v>
      </c>
      <c r="P38" s="45">
        <v>-906230.66680000001</v>
      </c>
      <c r="Q38" s="45"/>
      <c r="R38" s="45">
        <f t="shared" si="5"/>
        <v>4764618.3331000004</v>
      </c>
      <c r="U38" s="45">
        <v>-1550000.0001000001</v>
      </c>
      <c r="W38" s="44">
        <f t="shared" si="13"/>
        <v>3214618.3330000006</v>
      </c>
    </row>
    <row r="39" spans="1:23" x14ac:dyDescent="0.25">
      <c r="A39" s="42" t="s">
        <v>42</v>
      </c>
      <c r="B39" s="3"/>
      <c r="C39" s="43"/>
      <c r="D39" s="40"/>
      <c r="E39" s="45"/>
      <c r="F39" s="45"/>
      <c r="G39" s="45"/>
      <c r="H39" s="45"/>
      <c r="J39" s="45"/>
      <c r="K39" s="45"/>
      <c r="L39" s="45">
        <v>44999.728900000002</v>
      </c>
      <c r="N39" s="45">
        <f t="shared" si="4"/>
        <v>44999.728900000002</v>
      </c>
      <c r="O39" s="45">
        <v>669600</v>
      </c>
      <c r="P39" s="45"/>
      <c r="Q39" s="45"/>
      <c r="R39" s="45">
        <f t="shared" si="5"/>
        <v>714599.72889999999</v>
      </c>
      <c r="W39" s="44">
        <f t="shared" si="13"/>
        <v>714599.72889999999</v>
      </c>
    </row>
    <row r="40" spans="1:23" x14ac:dyDescent="0.25">
      <c r="A40" s="33" t="s">
        <v>37</v>
      </c>
      <c r="B40" s="3">
        <v>20</v>
      </c>
      <c r="C40" s="3">
        <v>45</v>
      </c>
      <c r="D40" s="3" t="s">
        <v>38</v>
      </c>
      <c r="E40" s="41">
        <v>324000</v>
      </c>
      <c r="F40" s="41">
        <f>F41</f>
        <v>0</v>
      </c>
      <c r="G40" s="41">
        <f>G41</f>
        <v>0</v>
      </c>
      <c r="H40" s="41">
        <f t="shared" si="1"/>
        <v>324000</v>
      </c>
      <c r="J40" s="80">
        <f t="shared" ref="J40" si="14">J41</f>
        <v>25000</v>
      </c>
      <c r="K40" s="41">
        <f t="shared" si="3"/>
        <v>349000</v>
      </c>
      <c r="L40" s="80">
        <v>2691000</v>
      </c>
      <c r="N40" s="41">
        <f t="shared" si="4"/>
        <v>3040000</v>
      </c>
      <c r="O40" s="80">
        <v>-712920.00029999996</v>
      </c>
      <c r="P40" s="80">
        <v>400000</v>
      </c>
      <c r="Q40" s="80"/>
      <c r="R40" s="41">
        <f t="shared" si="5"/>
        <v>2727079.9997</v>
      </c>
      <c r="W40" s="41">
        <f t="shared" si="13"/>
        <v>2727079.9997</v>
      </c>
    </row>
    <row r="41" spans="1:23" x14ac:dyDescent="0.25">
      <c r="A41" s="42" t="s">
        <v>36</v>
      </c>
      <c r="B41" s="3"/>
      <c r="C41" s="43"/>
      <c r="D41" s="40"/>
      <c r="E41" s="45">
        <v>324000</v>
      </c>
      <c r="F41" s="45"/>
      <c r="G41" s="45"/>
      <c r="H41" s="45">
        <f t="shared" si="1"/>
        <v>324000</v>
      </c>
      <c r="J41" s="81">
        <v>25000</v>
      </c>
      <c r="K41" s="45">
        <f t="shared" si="3"/>
        <v>349000</v>
      </c>
      <c r="L41" s="81">
        <v>2340000</v>
      </c>
      <c r="N41" s="45">
        <f t="shared" si="4"/>
        <v>2689000</v>
      </c>
      <c r="O41" s="81">
        <v>-43920.000099999997</v>
      </c>
      <c r="P41" s="81"/>
      <c r="Q41" s="81"/>
      <c r="R41" s="45">
        <f t="shared" si="5"/>
        <v>2645079.9999000002</v>
      </c>
      <c r="S41" s="45">
        <v>66839</v>
      </c>
      <c r="W41" s="44">
        <f t="shared" si="13"/>
        <v>2711918.9999000002</v>
      </c>
    </row>
    <row r="42" spans="1:23" x14ac:dyDescent="0.25">
      <c r="A42" s="42" t="s">
        <v>42</v>
      </c>
      <c r="B42" s="3"/>
      <c r="C42" s="43"/>
      <c r="D42" s="40"/>
      <c r="E42" s="45"/>
      <c r="F42" s="45"/>
      <c r="G42" s="45"/>
      <c r="H42" s="45"/>
      <c r="J42" s="81"/>
      <c r="K42" s="45"/>
      <c r="L42" s="81">
        <v>269000</v>
      </c>
      <c r="N42" s="45">
        <f t="shared" si="4"/>
        <v>269000</v>
      </c>
      <c r="O42" s="81">
        <v>-669000.00020000001</v>
      </c>
      <c r="P42" s="81">
        <v>400000</v>
      </c>
      <c r="Q42" s="81"/>
      <c r="R42" s="45">
        <f t="shared" si="5"/>
        <v>-2.0000000949949026E-4</v>
      </c>
      <c r="W42" s="44">
        <f t="shared" si="13"/>
        <v>-2.0000000949949026E-4</v>
      </c>
    </row>
    <row r="43" spans="1:23" x14ac:dyDescent="0.25">
      <c r="A43" s="42" t="s">
        <v>35</v>
      </c>
      <c r="B43" s="3"/>
      <c r="C43" s="43"/>
      <c r="D43" s="40"/>
      <c r="E43" s="45"/>
      <c r="F43" s="45"/>
      <c r="G43" s="45"/>
      <c r="H43" s="45"/>
      <c r="J43" s="81"/>
      <c r="K43" s="45"/>
      <c r="L43" s="81">
        <v>82000</v>
      </c>
      <c r="N43" s="45">
        <f t="shared" si="4"/>
        <v>82000</v>
      </c>
      <c r="O43" s="81"/>
      <c r="P43" s="81"/>
      <c r="Q43" s="81"/>
      <c r="R43" s="45">
        <f t="shared" si="5"/>
        <v>82000</v>
      </c>
      <c r="W43" s="44">
        <f t="shared" si="13"/>
        <v>82000</v>
      </c>
    </row>
    <row r="44" spans="1:23" x14ac:dyDescent="0.25">
      <c r="A44" s="33" t="s">
        <v>87</v>
      </c>
      <c r="B44" s="3">
        <v>20</v>
      </c>
      <c r="C44" s="3">
        <v>45</v>
      </c>
      <c r="D44" s="3" t="s">
        <v>78</v>
      </c>
      <c r="E44" s="45"/>
      <c r="F44" s="45"/>
      <c r="G44" s="45"/>
      <c r="H44" s="45"/>
      <c r="J44" s="81"/>
      <c r="K44" s="45"/>
      <c r="L44" s="81"/>
      <c r="N44" s="45"/>
      <c r="O44" s="94">
        <v>669600</v>
      </c>
      <c r="P44" s="81"/>
      <c r="Q44" s="81"/>
      <c r="R44" s="45">
        <f t="shared" si="5"/>
        <v>669600</v>
      </c>
      <c r="W44" s="44">
        <f t="shared" si="13"/>
        <v>669600</v>
      </c>
    </row>
    <row r="45" spans="1:23" x14ac:dyDescent="0.25">
      <c r="A45" s="77" t="s">
        <v>36</v>
      </c>
      <c r="B45" s="3"/>
      <c r="C45" s="43"/>
      <c r="D45" s="40"/>
      <c r="E45" s="45"/>
      <c r="F45" s="45"/>
      <c r="G45" s="45"/>
      <c r="H45" s="45"/>
      <c r="J45" s="81"/>
      <c r="K45" s="45"/>
      <c r="L45" s="81"/>
      <c r="N45" s="45"/>
      <c r="O45" s="81">
        <v>669600</v>
      </c>
      <c r="P45" s="81"/>
      <c r="Q45" s="81"/>
      <c r="R45" s="45">
        <f t="shared" si="5"/>
        <v>669600</v>
      </c>
      <c r="W45" s="44">
        <f t="shared" si="13"/>
        <v>669600</v>
      </c>
    </row>
    <row r="46" spans="1:23" x14ac:dyDescent="0.25">
      <c r="A46" s="33" t="s">
        <v>39</v>
      </c>
      <c r="B46" s="3">
        <v>20</v>
      </c>
      <c r="C46" s="3">
        <v>45</v>
      </c>
      <c r="D46" s="3" t="s">
        <v>40</v>
      </c>
      <c r="E46" s="41">
        <v>1185144</v>
      </c>
      <c r="F46" s="41">
        <f>F47+F48+F49+F50+F52+F53+F54</f>
        <v>0</v>
      </c>
      <c r="G46" s="41">
        <f>G47+G48+G49+G50+G52+G53+G54</f>
        <v>0</v>
      </c>
      <c r="H46" s="41">
        <f t="shared" si="1"/>
        <v>1185144</v>
      </c>
      <c r="I46" s="41">
        <v>8864</v>
      </c>
      <c r="J46" s="41">
        <v>1400</v>
      </c>
      <c r="K46" s="41">
        <f t="shared" si="3"/>
        <v>1195408</v>
      </c>
      <c r="L46" s="41">
        <v>20453.46</v>
      </c>
      <c r="N46" s="41">
        <f t="shared" si="4"/>
        <v>1215861.46</v>
      </c>
      <c r="O46" s="41"/>
      <c r="P46" s="41"/>
      <c r="Q46" s="41"/>
      <c r="R46" s="41">
        <f t="shared" si="5"/>
        <v>1215861.46</v>
      </c>
      <c r="S46" s="80">
        <v>650</v>
      </c>
      <c r="T46" s="80">
        <v>0</v>
      </c>
      <c r="U46" s="80">
        <v>0</v>
      </c>
      <c r="V46" s="41">
        <v>0</v>
      </c>
      <c r="W46" s="80">
        <f t="shared" si="13"/>
        <v>1216511.46</v>
      </c>
    </row>
    <row r="47" spans="1:23" x14ac:dyDescent="0.25">
      <c r="A47" s="42" t="s">
        <v>31</v>
      </c>
      <c r="B47" s="3"/>
      <c r="C47" s="3"/>
      <c r="D47" s="3"/>
      <c r="E47" s="44">
        <v>8149</v>
      </c>
      <c r="F47" s="44"/>
      <c r="G47" s="44"/>
      <c r="H47" s="44">
        <f t="shared" si="1"/>
        <v>8149</v>
      </c>
      <c r="K47" s="44">
        <f t="shared" si="3"/>
        <v>8149</v>
      </c>
      <c r="L47" s="44"/>
      <c r="N47" s="44">
        <f t="shared" si="4"/>
        <v>8149</v>
      </c>
      <c r="O47" s="44"/>
      <c r="P47" s="44"/>
      <c r="Q47" s="44"/>
      <c r="R47" s="44">
        <f t="shared" si="5"/>
        <v>8149</v>
      </c>
      <c r="W47" s="44">
        <f t="shared" si="13"/>
        <v>8149</v>
      </c>
    </row>
    <row r="48" spans="1:23" x14ac:dyDescent="0.25">
      <c r="A48" s="47" t="s">
        <v>41</v>
      </c>
      <c r="B48" s="3"/>
      <c r="C48" s="3"/>
      <c r="D48" s="3"/>
      <c r="E48" s="44">
        <v>32486</v>
      </c>
      <c r="F48" s="44"/>
      <c r="G48" s="44"/>
      <c r="H48" s="44">
        <f t="shared" si="1"/>
        <v>32486</v>
      </c>
      <c r="I48" s="44">
        <v>-14758</v>
      </c>
      <c r="K48" s="44">
        <f t="shared" si="3"/>
        <v>17728</v>
      </c>
      <c r="L48" s="44">
        <v>8864</v>
      </c>
      <c r="N48" s="44">
        <f t="shared" si="4"/>
        <v>26592</v>
      </c>
      <c r="O48" s="44"/>
      <c r="P48" s="44"/>
      <c r="Q48" s="44"/>
      <c r="R48" s="44">
        <f t="shared" si="5"/>
        <v>26592</v>
      </c>
      <c r="W48" s="44">
        <f t="shared" si="13"/>
        <v>26592</v>
      </c>
    </row>
    <row r="49" spans="1:23" x14ac:dyDescent="0.25">
      <c r="A49" s="42" t="s">
        <v>32</v>
      </c>
      <c r="B49" s="3"/>
      <c r="C49" s="43"/>
      <c r="D49" s="40"/>
      <c r="E49" s="44">
        <v>164055</v>
      </c>
      <c r="F49" s="44"/>
      <c r="G49" s="44"/>
      <c r="H49" s="44">
        <f t="shared" si="1"/>
        <v>164055</v>
      </c>
      <c r="I49" s="44">
        <v>28549</v>
      </c>
      <c r="K49" s="44">
        <f t="shared" si="3"/>
        <v>192604</v>
      </c>
      <c r="L49" s="44"/>
      <c r="N49" s="44">
        <f t="shared" si="4"/>
        <v>192604</v>
      </c>
      <c r="O49" s="44"/>
      <c r="P49" s="44"/>
      <c r="Q49" s="44"/>
      <c r="R49" s="44">
        <f t="shared" si="5"/>
        <v>192604</v>
      </c>
      <c r="S49" s="81">
        <v>650</v>
      </c>
      <c r="W49" s="44">
        <f t="shared" si="13"/>
        <v>193254</v>
      </c>
    </row>
    <row r="50" spans="1:23" x14ac:dyDescent="0.25">
      <c r="A50" s="42" t="s">
        <v>33</v>
      </c>
      <c r="B50" s="3"/>
      <c r="C50" s="43"/>
      <c r="D50" s="40"/>
      <c r="E50" s="44">
        <v>19264</v>
      </c>
      <c r="F50" s="44"/>
      <c r="G50" s="44"/>
      <c r="H50" s="44">
        <f t="shared" si="1"/>
        <v>19264</v>
      </c>
      <c r="I50" s="44">
        <v>-6977</v>
      </c>
      <c r="K50" s="44">
        <f t="shared" si="3"/>
        <v>12287</v>
      </c>
      <c r="L50" s="44">
        <v>11589.46</v>
      </c>
      <c r="N50" s="44">
        <f t="shared" si="4"/>
        <v>23876.46</v>
      </c>
      <c r="O50" s="44"/>
      <c r="P50" s="44"/>
      <c r="Q50" s="44"/>
      <c r="R50" s="44">
        <f t="shared" si="5"/>
        <v>23876.46</v>
      </c>
      <c r="W50" s="44">
        <f t="shared" si="13"/>
        <v>23876.46</v>
      </c>
    </row>
    <row r="51" spans="1:23" x14ac:dyDescent="0.25">
      <c r="A51" s="77" t="s">
        <v>35</v>
      </c>
      <c r="B51" s="3"/>
      <c r="C51" s="43"/>
      <c r="D51" s="40"/>
      <c r="E51" s="44"/>
      <c r="F51" s="44"/>
      <c r="G51" s="44"/>
      <c r="H51" s="44"/>
      <c r="I51" s="44">
        <v>2050</v>
      </c>
      <c r="K51" s="44">
        <f t="shared" si="3"/>
        <v>2050</v>
      </c>
      <c r="L51" s="44"/>
      <c r="N51" s="44">
        <f t="shared" si="4"/>
        <v>2050</v>
      </c>
      <c r="O51" s="44"/>
      <c r="P51" s="44"/>
      <c r="Q51" s="44"/>
      <c r="R51" s="44">
        <f t="shared" si="5"/>
        <v>2050</v>
      </c>
      <c r="W51" s="44">
        <f t="shared" si="13"/>
        <v>2050</v>
      </c>
    </row>
    <row r="52" spans="1:23" x14ac:dyDescent="0.25">
      <c r="A52" s="42" t="s">
        <v>36</v>
      </c>
      <c r="B52" s="3"/>
      <c r="C52" s="43"/>
      <c r="D52" s="40"/>
      <c r="E52" s="45">
        <v>853882</v>
      </c>
      <c r="F52" s="45"/>
      <c r="G52" s="45"/>
      <c r="H52" s="45">
        <f t="shared" si="1"/>
        <v>853882</v>
      </c>
      <c r="I52">
        <v>3</v>
      </c>
      <c r="K52" s="45">
        <f t="shared" si="3"/>
        <v>853885</v>
      </c>
      <c r="L52" s="45"/>
      <c r="N52" s="45">
        <f t="shared" si="4"/>
        <v>853885</v>
      </c>
      <c r="O52" s="45"/>
      <c r="P52" s="45"/>
      <c r="Q52" s="45"/>
      <c r="R52" s="45">
        <f t="shared" si="5"/>
        <v>853885</v>
      </c>
      <c r="W52" s="44">
        <f t="shared" si="13"/>
        <v>853885</v>
      </c>
    </row>
    <row r="53" spans="1:23" x14ac:dyDescent="0.25">
      <c r="A53" s="42" t="s">
        <v>42</v>
      </c>
      <c r="B53" s="3"/>
      <c r="C53" s="43"/>
      <c r="D53" s="40"/>
      <c r="E53" s="45">
        <v>1765</v>
      </c>
      <c r="F53" s="45"/>
      <c r="G53" s="45"/>
      <c r="H53" s="45">
        <f t="shared" si="1"/>
        <v>1765</v>
      </c>
      <c r="K53" s="45">
        <f t="shared" si="3"/>
        <v>1765</v>
      </c>
      <c r="L53" s="45"/>
      <c r="N53" s="45">
        <f t="shared" si="4"/>
        <v>1765</v>
      </c>
      <c r="O53" s="45"/>
      <c r="P53" s="45"/>
      <c r="Q53" s="45"/>
      <c r="R53" s="45">
        <f t="shared" si="5"/>
        <v>1765</v>
      </c>
      <c r="W53" s="44">
        <f t="shared" si="13"/>
        <v>1765</v>
      </c>
    </row>
    <row r="54" spans="1:23" x14ac:dyDescent="0.25">
      <c r="A54" s="42" t="s">
        <v>43</v>
      </c>
      <c r="B54" s="3"/>
      <c r="C54" s="43"/>
      <c r="D54" s="40"/>
      <c r="E54" s="45">
        <v>105543</v>
      </c>
      <c r="F54" s="45"/>
      <c r="G54" s="45"/>
      <c r="H54" s="45">
        <f t="shared" si="1"/>
        <v>105543</v>
      </c>
      <c r="I54">
        <v>-3</v>
      </c>
      <c r="J54" s="45">
        <v>1400</v>
      </c>
      <c r="K54" s="45">
        <f t="shared" si="3"/>
        <v>106940</v>
      </c>
      <c r="L54" s="45"/>
      <c r="N54" s="45">
        <f t="shared" si="4"/>
        <v>106940</v>
      </c>
      <c r="O54" s="45"/>
      <c r="P54" s="45"/>
      <c r="Q54" s="45"/>
      <c r="R54" s="45">
        <f t="shared" si="5"/>
        <v>106940</v>
      </c>
      <c r="W54" s="44">
        <f t="shared" si="13"/>
        <v>106940</v>
      </c>
    </row>
    <row r="55" spans="1:23" x14ac:dyDescent="0.25">
      <c r="A55" s="33" t="s">
        <v>44</v>
      </c>
      <c r="B55" s="3">
        <v>20</v>
      </c>
      <c r="C55" s="3">
        <v>45</v>
      </c>
      <c r="D55" s="3" t="s">
        <v>45</v>
      </c>
      <c r="E55" s="41">
        <v>5575000</v>
      </c>
      <c r="F55" s="41">
        <f>F56</f>
        <v>0</v>
      </c>
      <c r="G55" s="41">
        <f>G56</f>
        <v>0</v>
      </c>
      <c r="H55" s="41">
        <f t="shared" si="1"/>
        <v>5575000</v>
      </c>
      <c r="K55" s="41">
        <f t="shared" si="3"/>
        <v>5575000</v>
      </c>
      <c r="L55" s="41">
        <v>-82000</v>
      </c>
      <c r="N55" s="41">
        <f t="shared" si="4"/>
        <v>5493000</v>
      </c>
      <c r="O55" s="41"/>
      <c r="P55" s="41"/>
      <c r="Q55" s="41"/>
      <c r="R55" s="41">
        <f t="shared" si="5"/>
        <v>5493000</v>
      </c>
      <c r="W55" s="44">
        <f t="shared" si="13"/>
        <v>5493000</v>
      </c>
    </row>
    <row r="56" spans="1:23" x14ac:dyDescent="0.25">
      <c r="A56" s="42" t="s">
        <v>35</v>
      </c>
      <c r="B56" s="3"/>
      <c r="C56" s="43"/>
      <c r="D56" s="40"/>
      <c r="E56" s="44">
        <v>5575000</v>
      </c>
      <c r="F56" s="44"/>
      <c r="G56" s="44"/>
      <c r="H56" s="44">
        <f t="shared" si="1"/>
        <v>5575000</v>
      </c>
      <c r="K56" s="44">
        <f t="shared" si="3"/>
        <v>5575000</v>
      </c>
      <c r="L56" s="44">
        <v>-82000</v>
      </c>
      <c r="N56" s="44">
        <f t="shared" si="4"/>
        <v>5493000</v>
      </c>
      <c r="O56" s="44"/>
      <c r="P56" s="44"/>
      <c r="Q56" s="44"/>
      <c r="R56" s="44">
        <f t="shared" si="5"/>
        <v>5493000</v>
      </c>
      <c r="W56" s="44">
        <f t="shared" si="13"/>
        <v>5493000</v>
      </c>
    </row>
    <row r="57" spans="1:23" x14ac:dyDescent="0.25">
      <c r="A57" s="82" t="s">
        <v>88</v>
      </c>
      <c r="B57" s="95">
        <v>20</v>
      </c>
      <c r="C57" s="95">
        <v>45</v>
      </c>
      <c r="D57" s="96" t="s">
        <v>89</v>
      </c>
      <c r="E57" s="44"/>
      <c r="F57" s="44"/>
      <c r="G57" s="44"/>
      <c r="H57" s="44"/>
      <c r="K57" s="44"/>
      <c r="L57" s="44"/>
      <c r="N57" s="44"/>
      <c r="O57" s="44"/>
      <c r="P57" s="44"/>
      <c r="Q57" s="41">
        <v>197700</v>
      </c>
      <c r="R57" s="44">
        <f t="shared" si="5"/>
        <v>197700</v>
      </c>
      <c r="W57" s="44">
        <f t="shared" si="13"/>
        <v>197700</v>
      </c>
    </row>
    <row r="58" spans="1:23" x14ac:dyDescent="0.25">
      <c r="A58" s="77" t="s">
        <v>33</v>
      </c>
      <c r="B58" s="3"/>
      <c r="C58" s="43"/>
      <c r="D58" s="40"/>
      <c r="E58" s="44"/>
      <c r="F58" s="44"/>
      <c r="G58" s="44"/>
      <c r="H58" s="44"/>
      <c r="K58" s="44"/>
      <c r="L58" s="44"/>
      <c r="N58" s="44"/>
      <c r="O58" s="44"/>
      <c r="P58" s="44"/>
      <c r="Q58" s="45">
        <v>197700</v>
      </c>
      <c r="R58" s="44">
        <f t="shared" si="5"/>
        <v>197700</v>
      </c>
      <c r="W58" s="44">
        <f t="shared" si="13"/>
        <v>197700</v>
      </c>
    </row>
    <row r="59" spans="1:23" x14ac:dyDescent="0.25">
      <c r="A59" s="82" t="s">
        <v>95</v>
      </c>
      <c r="B59" s="95">
        <v>20</v>
      </c>
      <c r="C59" s="95">
        <v>45</v>
      </c>
      <c r="D59" s="96" t="s">
        <v>96</v>
      </c>
      <c r="E59" s="44"/>
      <c r="F59" s="44"/>
      <c r="G59" s="44"/>
      <c r="H59" s="44"/>
      <c r="K59" s="44"/>
      <c r="L59" s="44"/>
      <c r="N59" s="44"/>
      <c r="O59" s="44"/>
      <c r="P59" s="44"/>
      <c r="Q59" s="45"/>
      <c r="R59" s="44"/>
      <c r="T59" s="99">
        <v>63455.98</v>
      </c>
      <c r="W59" s="41">
        <f t="shared" si="13"/>
        <v>63455.98</v>
      </c>
    </row>
    <row r="60" spans="1:23" x14ac:dyDescent="0.25">
      <c r="A60" s="77" t="s">
        <v>51</v>
      </c>
      <c r="B60" s="95"/>
      <c r="C60" s="98"/>
      <c r="D60" s="96"/>
      <c r="E60" s="44"/>
      <c r="F60" s="44"/>
      <c r="G60" s="44"/>
      <c r="H60" s="44"/>
      <c r="K60" s="44"/>
      <c r="L60" s="44"/>
      <c r="N60" s="44"/>
      <c r="O60" s="44"/>
      <c r="P60" s="44"/>
      <c r="Q60" s="45"/>
      <c r="R60" s="44"/>
      <c r="T60" s="100">
        <v>63455.98</v>
      </c>
      <c r="W60" s="44">
        <f t="shared" si="13"/>
        <v>63455.98</v>
      </c>
    </row>
    <row r="61" spans="1:23" x14ac:dyDescent="0.25">
      <c r="A61" s="48"/>
      <c r="B61" s="3"/>
      <c r="C61" s="43"/>
      <c r="D61" s="40"/>
      <c r="E61" s="49"/>
      <c r="F61" s="49"/>
      <c r="G61" s="49"/>
      <c r="H61" s="49"/>
      <c r="K61" s="49">
        <f t="shared" si="3"/>
        <v>0</v>
      </c>
      <c r="N61" s="49">
        <f t="shared" si="4"/>
        <v>0</v>
      </c>
      <c r="R61" s="49">
        <f t="shared" si="5"/>
        <v>0</v>
      </c>
      <c r="W61" s="44">
        <f t="shared" si="13"/>
        <v>0</v>
      </c>
    </row>
    <row r="62" spans="1:23" x14ac:dyDescent="0.25">
      <c r="A62" s="35" t="s">
        <v>46</v>
      </c>
      <c r="B62" s="50"/>
      <c r="C62" s="50"/>
      <c r="D62" s="50"/>
      <c r="E62" s="51">
        <v>13404588</v>
      </c>
      <c r="F62" s="51">
        <f>F67</f>
        <v>-2.100000269820157E-3</v>
      </c>
      <c r="G62" s="51">
        <f>G67</f>
        <v>0</v>
      </c>
      <c r="H62" s="51">
        <f t="shared" si="1"/>
        <v>13404587.9979</v>
      </c>
      <c r="I62" s="51">
        <v>-879042</v>
      </c>
      <c r="J62" s="51">
        <v>1413939</v>
      </c>
      <c r="K62" s="51">
        <f t="shared" si="3"/>
        <v>13939484.9979</v>
      </c>
      <c r="L62" s="51">
        <v>-1119354.1908999998</v>
      </c>
      <c r="M62" s="106">
        <v>-9151</v>
      </c>
      <c r="N62" s="51">
        <f t="shared" si="4"/>
        <v>12810979.807</v>
      </c>
      <c r="O62" s="51">
        <v>-40037.000099999997</v>
      </c>
      <c r="P62" s="51"/>
      <c r="Q62" s="51"/>
      <c r="R62" s="51">
        <f>N62+O62+P62+Q62</f>
        <v>12770942.8069</v>
      </c>
      <c r="S62" s="51">
        <v>163800.21183999995</v>
      </c>
      <c r="T62" s="51">
        <v>0</v>
      </c>
      <c r="U62" s="51">
        <v>-245000</v>
      </c>
      <c r="V62" s="51">
        <v>-500000</v>
      </c>
      <c r="W62" s="51">
        <f t="shared" si="13"/>
        <v>12189743.01874</v>
      </c>
    </row>
    <row r="63" spans="1:23" x14ac:dyDescent="0.25">
      <c r="A63" s="101" t="s">
        <v>97</v>
      </c>
      <c r="B63" s="83">
        <v>10</v>
      </c>
      <c r="C63" s="83">
        <v>50</v>
      </c>
      <c r="D63" s="102"/>
      <c r="E63" s="51"/>
      <c r="F63" s="51"/>
      <c r="G63" s="51"/>
      <c r="H63" s="51"/>
      <c r="I63" s="51"/>
      <c r="J63" s="51"/>
      <c r="K63" s="51"/>
      <c r="L63" s="51"/>
      <c r="M63" s="106"/>
      <c r="N63" s="51"/>
      <c r="O63" s="51"/>
      <c r="P63" s="51"/>
      <c r="Q63" s="51"/>
      <c r="R63" s="51"/>
      <c r="S63" s="51">
        <v>416950.21213999996</v>
      </c>
      <c r="W63" s="41">
        <f>SUM(R63:V63)</f>
        <v>416950.21213999996</v>
      </c>
    </row>
    <row r="64" spans="1:23" x14ac:dyDescent="0.25">
      <c r="A64" s="77" t="s">
        <v>32</v>
      </c>
      <c r="B64" s="102"/>
      <c r="C64" s="102"/>
      <c r="D64" s="102"/>
      <c r="E64" s="51"/>
      <c r="F64" s="51"/>
      <c r="G64" s="51"/>
      <c r="H64" s="51"/>
      <c r="I64" s="51"/>
      <c r="J64" s="51"/>
      <c r="K64" s="51"/>
      <c r="L64" s="51"/>
      <c r="M64" s="106"/>
      <c r="N64" s="51"/>
      <c r="O64" s="51"/>
      <c r="P64" s="51"/>
      <c r="Q64" s="51"/>
      <c r="R64" s="51"/>
      <c r="S64" s="100">
        <v>288145.36463999999</v>
      </c>
      <c r="W64" s="44">
        <f t="shared" ref="W64:W66" si="15">SUM(R64:V64)</f>
        <v>288145.36463999999</v>
      </c>
    </row>
    <row r="65" spans="1:23" x14ac:dyDescent="0.25">
      <c r="A65" s="77" t="s">
        <v>35</v>
      </c>
      <c r="B65" s="96"/>
      <c r="C65" s="102"/>
      <c r="D65" s="102"/>
      <c r="E65" s="51"/>
      <c r="F65" s="51"/>
      <c r="G65" s="51"/>
      <c r="H65" s="51"/>
      <c r="I65" s="51"/>
      <c r="J65" s="51"/>
      <c r="K65" s="51"/>
      <c r="L65" s="51"/>
      <c r="M65" s="106"/>
      <c r="N65" s="51"/>
      <c r="O65" s="51"/>
      <c r="P65" s="51"/>
      <c r="Q65" s="51"/>
      <c r="R65" s="51"/>
      <c r="S65" s="100">
        <v>35962.135999999999</v>
      </c>
      <c r="W65" s="44">
        <f t="shared" si="15"/>
        <v>35962.135999999999</v>
      </c>
    </row>
    <row r="66" spans="1:23" x14ac:dyDescent="0.25">
      <c r="A66" s="77" t="s">
        <v>33</v>
      </c>
      <c r="B66" s="96"/>
      <c r="C66" s="102"/>
      <c r="D66" s="102"/>
      <c r="E66" s="51"/>
      <c r="F66" s="51"/>
      <c r="G66" s="51"/>
      <c r="H66" s="51"/>
      <c r="I66" s="51"/>
      <c r="J66" s="51"/>
      <c r="K66" s="51"/>
      <c r="L66" s="51"/>
      <c r="M66" s="106"/>
      <c r="N66" s="51"/>
      <c r="O66" s="51"/>
      <c r="P66" s="51"/>
      <c r="Q66" s="51"/>
      <c r="R66" s="51"/>
      <c r="S66" s="100">
        <v>92842.711500000005</v>
      </c>
      <c r="W66" s="44">
        <f t="shared" si="15"/>
        <v>92842.711500000005</v>
      </c>
    </row>
    <row r="67" spans="1:23" x14ac:dyDescent="0.25">
      <c r="A67" s="33" t="s">
        <v>47</v>
      </c>
      <c r="B67" s="3">
        <v>20</v>
      </c>
      <c r="C67" s="3">
        <v>50</v>
      </c>
      <c r="D67" s="40"/>
      <c r="E67" s="41">
        <v>13404588</v>
      </c>
      <c r="F67" s="41">
        <f>F68+F69+F70+F71+F72+F73+F74+F75+F76+F77+F78+F79</f>
        <v>-2.100000269820157E-3</v>
      </c>
      <c r="G67" s="41">
        <f>G68+G69+G70+G71+G72+G73+G74+G75+G76+G77+G78+G79</f>
        <v>0</v>
      </c>
      <c r="H67" s="41">
        <f t="shared" si="1"/>
        <v>13404587.9979</v>
      </c>
      <c r="I67" s="41">
        <v>-879042</v>
      </c>
      <c r="J67" s="41">
        <v>1410827</v>
      </c>
      <c r="K67" s="41">
        <f t="shared" si="3"/>
        <v>13936372.9979</v>
      </c>
      <c r="L67" s="41">
        <v>-1119354.1908999998</v>
      </c>
      <c r="M67" s="107">
        <v>-9151</v>
      </c>
      <c r="N67" s="41">
        <f t="shared" si="4"/>
        <v>12807867.807</v>
      </c>
      <c r="O67" s="41">
        <v>-40037.000099999997</v>
      </c>
      <c r="P67" s="41"/>
      <c r="Q67" s="41"/>
      <c r="R67" s="41">
        <f t="shared" si="5"/>
        <v>12767830.8069</v>
      </c>
      <c r="S67" s="94">
        <v>-253150.00030000001</v>
      </c>
      <c r="T67" s="94">
        <v>0</v>
      </c>
      <c r="U67" s="94">
        <v>-245000</v>
      </c>
      <c r="V67" s="94">
        <v>-500000</v>
      </c>
      <c r="W67" s="41">
        <f t="shared" si="13"/>
        <v>11769680.806600001</v>
      </c>
    </row>
    <row r="68" spans="1:23" x14ac:dyDescent="0.25">
      <c r="A68" s="42" t="s">
        <v>31</v>
      </c>
      <c r="B68" s="40"/>
      <c r="C68" s="40"/>
      <c r="D68" s="40"/>
      <c r="E68" s="45">
        <v>2327220.7506540734</v>
      </c>
      <c r="F68" s="45"/>
      <c r="G68" s="45"/>
      <c r="H68" s="45">
        <f t="shared" si="1"/>
        <v>2327220.7506540734</v>
      </c>
      <c r="I68" s="45"/>
      <c r="J68" s="45">
        <v>13446</v>
      </c>
      <c r="K68" s="45">
        <f t="shared" si="3"/>
        <v>2340666.7506540734</v>
      </c>
      <c r="L68" s="45"/>
      <c r="M68" s="45"/>
      <c r="N68" s="45">
        <f t="shared" si="4"/>
        <v>2340666.7506540734</v>
      </c>
      <c r="O68" s="45"/>
      <c r="P68" s="45"/>
      <c r="Q68" s="45"/>
      <c r="R68" s="45">
        <f t="shared" si="5"/>
        <v>2340666.7506540734</v>
      </c>
      <c r="S68" s="100">
        <v>-170000.0001</v>
      </c>
      <c r="T68" s="100"/>
      <c r="U68" s="100">
        <v>-13741</v>
      </c>
      <c r="V68" s="100">
        <v>-300000</v>
      </c>
      <c r="W68" s="44">
        <f t="shared" si="13"/>
        <v>1856925.7505540736</v>
      </c>
    </row>
    <row r="69" spans="1:23" x14ac:dyDescent="0.25">
      <c r="A69" s="47" t="s">
        <v>41</v>
      </c>
      <c r="B69" s="40"/>
      <c r="C69" s="40"/>
      <c r="D69" s="40"/>
      <c r="E69" s="45">
        <v>1085616.0525874705</v>
      </c>
      <c r="F69" s="45"/>
      <c r="G69" s="45"/>
      <c r="H69" s="45">
        <f t="shared" si="1"/>
        <v>1085616.0525874705</v>
      </c>
      <c r="I69" s="45"/>
      <c r="J69" s="45">
        <v>40868</v>
      </c>
      <c r="K69" s="45">
        <f t="shared" si="3"/>
        <v>1126484.0525874705</v>
      </c>
      <c r="L69" s="45">
        <v>-8864.0000999999993</v>
      </c>
      <c r="M69" s="45"/>
      <c r="N69" s="45">
        <f t="shared" si="4"/>
        <v>1117620.0524874704</v>
      </c>
      <c r="O69" s="45"/>
      <c r="P69" s="45"/>
      <c r="Q69" s="45"/>
      <c r="R69" s="45">
        <f t="shared" si="5"/>
        <v>1117620.0524874704</v>
      </c>
      <c r="U69" s="100">
        <v>-6719</v>
      </c>
      <c r="W69" s="44">
        <f t="shared" si="13"/>
        <v>1110901.0524874704</v>
      </c>
    </row>
    <row r="70" spans="1:23" x14ac:dyDescent="0.25">
      <c r="A70" s="42" t="s">
        <v>32</v>
      </c>
      <c r="B70" s="40"/>
      <c r="C70" s="40"/>
      <c r="D70" s="40"/>
      <c r="E70" s="45">
        <v>1813108.5818512465</v>
      </c>
      <c r="F70" s="45"/>
      <c r="G70" s="45"/>
      <c r="H70" s="45">
        <f t="shared" si="1"/>
        <v>1813108.5818512465</v>
      </c>
      <c r="I70" s="45"/>
      <c r="J70" s="45">
        <v>178095</v>
      </c>
      <c r="K70" s="45">
        <f t="shared" si="3"/>
        <v>1991203.5818512465</v>
      </c>
      <c r="L70" s="45">
        <v>-100000.0001</v>
      </c>
      <c r="M70" s="45"/>
      <c r="N70" s="45">
        <f t="shared" si="4"/>
        <v>1891203.5817512465</v>
      </c>
      <c r="O70" s="45"/>
      <c r="P70" s="45"/>
      <c r="Q70" s="45"/>
      <c r="R70" s="45">
        <f t="shared" si="5"/>
        <v>1891203.5817512465</v>
      </c>
      <c r="S70" s="100">
        <v>-55650.000099999997</v>
      </c>
      <c r="T70" s="100"/>
      <c r="U70" s="100">
        <v>-12397</v>
      </c>
      <c r="V70" s="100">
        <v>-200000</v>
      </c>
      <c r="W70" s="44">
        <f t="shared" si="13"/>
        <v>1623156.5816512464</v>
      </c>
    </row>
    <row r="71" spans="1:23" x14ac:dyDescent="0.25">
      <c r="A71" s="42" t="s">
        <v>35</v>
      </c>
      <c r="B71" s="40"/>
      <c r="C71" s="40"/>
      <c r="D71" s="40"/>
      <c r="E71" s="45">
        <v>3130988.0320961727</v>
      </c>
      <c r="F71" s="45"/>
      <c r="G71" s="45"/>
      <c r="H71" s="45">
        <f t="shared" si="1"/>
        <v>3130988.0320961727</v>
      </c>
      <c r="I71" s="45">
        <v>-852866</v>
      </c>
      <c r="J71" s="45">
        <v>198104</v>
      </c>
      <c r="K71" s="45">
        <f t="shared" si="3"/>
        <v>2476226.0320961727</v>
      </c>
      <c r="L71" s="45"/>
      <c r="M71" s="45"/>
      <c r="N71" s="45">
        <f t="shared" si="4"/>
        <v>2476226.0320961727</v>
      </c>
      <c r="O71" s="45"/>
      <c r="P71" s="45"/>
      <c r="Q71" s="45"/>
      <c r="R71" s="45">
        <f t="shared" si="5"/>
        <v>2476226.0320961727</v>
      </c>
      <c r="S71" s="100">
        <v>100000</v>
      </c>
      <c r="T71" s="100"/>
      <c r="U71" s="100">
        <v>-20006</v>
      </c>
      <c r="V71" s="100">
        <v>200000</v>
      </c>
      <c r="W71" s="44">
        <f t="shared" si="13"/>
        <v>2756220.0320961727</v>
      </c>
    </row>
    <row r="72" spans="1:23" x14ac:dyDescent="0.25">
      <c r="A72" s="42" t="s">
        <v>33</v>
      </c>
      <c r="B72" s="40"/>
      <c r="C72" s="40"/>
      <c r="D72" s="40"/>
      <c r="E72" s="45">
        <v>2740948.7224110356</v>
      </c>
      <c r="F72" s="45"/>
      <c r="G72" s="45"/>
      <c r="H72" s="45">
        <f t="shared" si="1"/>
        <v>2740948.7224110356</v>
      </c>
      <c r="J72" s="45">
        <v>267456</v>
      </c>
      <c r="K72" s="45">
        <f t="shared" si="3"/>
        <v>3008404.7224110356</v>
      </c>
      <c r="L72" s="45">
        <v>-11589.4601</v>
      </c>
      <c r="M72" s="45"/>
      <c r="N72" s="45">
        <f t="shared" si="4"/>
        <v>2996815.2623110358</v>
      </c>
      <c r="O72" s="45"/>
      <c r="P72" s="45"/>
      <c r="Q72" s="45"/>
      <c r="R72" s="45">
        <f t="shared" si="5"/>
        <v>2996815.2623110358</v>
      </c>
      <c r="S72" s="103">
        <v>-277500.0001</v>
      </c>
      <c r="T72" s="103"/>
      <c r="U72" s="103">
        <v>-17137</v>
      </c>
      <c r="V72" s="103">
        <v>-500000</v>
      </c>
      <c r="W72" s="44">
        <f t="shared" si="13"/>
        <v>2202178.2622110359</v>
      </c>
    </row>
    <row r="73" spans="1:23" x14ac:dyDescent="0.25">
      <c r="A73" s="42" t="s">
        <v>48</v>
      </c>
      <c r="B73" s="53"/>
      <c r="C73" s="53"/>
      <c r="D73" s="53"/>
      <c r="E73" s="45">
        <v>89763.968033333338</v>
      </c>
      <c r="F73" s="45">
        <v>-7171.7333838066797</v>
      </c>
      <c r="G73" s="45"/>
      <c r="H73" s="45">
        <f>E73+F73+G73</f>
        <v>82592.234649526654</v>
      </c>
      <c r="I73" s="45">
        <v>-13304</v>
      </c>
      <c r="J73" s="45">
        <v>13304</v>
      </c>
      <c r="K73" s="45">
        <f t="shared" si="3"/>
        <v>82592.234649526654</v>
      </c>
      <c r="L73" s="45">
        <v>13304</v>
      </c>
      <c r="M73" s="45">
        <v>-1699.34071857</v>
      </c>
      <c r="N73" s="45">
        <f t="shared" si="4"/>
        <v>94196.893930956649</v>
      </c>
      <c r="O73" s="45"/>
      <c r="P73" s="45"/>
      <c r="Q73" s="45"/>
      <c r="R73" s="45">
        <f t="shared" si="5"/>
        <v>94196.893930956649</v>
      </c>
      <c r="W73" s="44">
        <f t="shared" si="13"/>
        <v>94196.893930956649</v>
      </c>
    </row>
    <row r="74" spans="1:23" x14ac:dyDescent="0.25">
      <c r="A74" s="42" t="s">
        <v>36</v>
      </c>
      <c r="B74" s="53"/>
      <c r="C74" s="53"/>
      <c r="D74" s="53"/>
      <c r="E74" s="45">
        <v>1216822.5064670932</v>
      </c>
      <c r="F74" s="45">
        <v>3585.8652251130202</v>
      </c>
      <c r="G74" s="45"/>
      <c r="H74" s="45">
        <f t="shared" si="1"/>
        <v>1220408.3716922062</v>
      </c>
      <c r="J74" s="45">
        <v>573131</v>
      </c>
      <c r="K74" s="45">
        <f t="shared" si="3"/>
        <v>1793539.3716922062</v>
      </c>
      <c r="L74" s="45">
        <v>-1000000.0004999997</v>
      </c>
      <c r="M74" s="45">
        <v>-1408.33891539</v>
      </c>
      <c r="N74" s="45">
        <f t="shared" si="4"/>
        <v>792131.03227681655</v>
      </c>
      <c r="O74" s="45">
        <v>-39437</v>
      </c>
      <c r="P74" s="45"/>
      <c r="Q74" s="45"/>
      <c r="R74" s="45">
        <f t="shared" si="5"/>
        <v>752694.03227681655</v>
      </c>
      <c r="S74" s="103">
        <v>50000</v>
      </c>
      <c r="W74" s="44">
        <f t="shared" si="13"/>
        <v>802694.03227681655</v>
      </c>
    </row>
    <row r="75" spans="1:23" x14ac:dyDescent="0.25">
      <c r="A75" s="42" t="s">
        <v>49</v>
      </c>
      <c r="B75" s="53"/>
      <c r="C75" s="53"/>
      <c r="D75" s="53"/>
      <c r="E75" s="45">
        <v>226771.90366623996</v>
      </c>
      <c r="F75" s="45">
        <v>-21515.20012256</v>
      </c>
      <c r="G75" s="45"/>
      <c r="H75" s="45">
        <f t="shared" si="1"/>
        <v>205256.70354367996</v>
      </c>
      <c r="J75" s="45">
        <v>113551</v>
      </c>
      <c r="K75" s="45">
        <f t="shared" si="3"/>
        <v>318807.70354367996</v>
      </c>
      <c r="L75" s="45"/>
      <c r="M75" s="45"/>
      <c r="N75" s="45">
        <f t="shared" si="4"/>
        <v>318807.70354367996</v>
      </c>
      <c r="O75" s="45"/>
      <c r="P75" s="45"/>
      <c r="Q75" s="45"/>
      <c r="R75" s="45">
        <f t="shared" si="5"/>
        <v>318807.70354367996</v>
      </c>
      <c r="S75" s="103"/>
      <c r="T75" s="103"/>
      <c r="U75" s="103">
        <v>-175000</v>
      </c>
      <c r="V75" s="103"/>
      <c r="W75" s="44">
        <f t="shared" si="13"/>
        <v>143807.70354367996</v>
      </c>
    </row>
    <row r="76" spans="1:23" x14ac:dyDescent="0.25">
      <c r="A76" s="42" t="s">
        <v>42</v>
      </c>
      <c r="B76" s="53"/>
      <c r="C76" s="53"/>
      <c r="D76" s="53"/>
      <c r="E76" s="45">
        <v>330300.98023333342</v>
      </c>
      <c r="F76" s="45">
        <v>29387.970085363399</v>
      </c>
      <c r="G76" s="45"/>
      <c r="H76" s="45">
        <f t="shared" si="1"/>
        <v>359688.95031869679</v>
      </c>
      <c r="K76" s="45">
        <f t="shared" si="3"/>
        <v>359688.95031869679</v>
      </c>
      <c r="L76" s="45">
        <v>-25076.730100000001</v>
      </c>
      <c r="N76" s="45">
        <f t="shared" si="4"/>
        <v>334612.22021869681</v>
      </c>
      <c r="O76" s="45">
        <v>-600.00009999999997</v>
      </c>
      <c r="P76" s="45"/>
      <c r="Q76" s="45"/>
      <c r="R76" s="45">
        <f t="shared" si="5"/>
        <v>334012.2201186968</v>
      </c>
      <c r="S76" s="79"/>
      <c r="T76" s="79"/>
      <c r="U76" s="79"/>
      <c r="V76" s="79">
        <v>300000</v>
      </c>
      <c r="W76" s="44">
        <f t="shared" si="13"/>
        <v>634012.2201186968</v>
      </c>
    </row>
    <row r="77" spans="1:23" x14ac:dyDescent="0.25">
      <c r="A77" s="42" t="s">
        <v>43</v>
      </c>
      <c r="B77" s="53"/>
      <c r="C77" s="53"/>
      <c r="D77" s="53"/>
      <c r="E77" s="45">
        <v>178467.16223333334</v>
      </c>
      <c r="F77" s="45">
        <v>-7171.7334398466601</v>
      </c>
      <c r="G77" s="45"/>
      <c r="H77" s="45">
        <f t="shared" si="1"/>
        <v>171295.42879348667</v>
      </c>
      <c r="K77" s="45">
        <f t="shared" si="3"/>
        <v>171295.42879348667</v>
      </c>
      <c r="M77" s="45">
        <v>-4263.4509465900001</v>
      </c>
      <c r="N77" s="45">
        <f t="shared" si="4"/>
        <v>167031.97784689668</v>
      </c>
      <c r="R77" s="45">
        <f t="shared" si="5"/>
        <v>167031.97784689668</v>
      </c>
      <c r="W77" s="44">
        <f t="shared" si="13"/>
        <v>167031.97784689668</v>
      </c>
    </row>
    <row r="78" spans="1:23" x14ac:dyDescent="0.25">
      <c r="A78" s="42" t="s">
        <v>50</v>
      </c>
      <c r="B78" s="53"/>
      <c r="C78" s="53"/>
      <c r="D78" s="53"/>
      <c r="E78" s="45">
        <v>172029.48643333343</v>
      </c>
      <c r="F78" s="45">
        <v>10056.5630213033</v>
      </c>
      <c r="G78" s="45"/>
      <c r="H78" s="45">
        <f t="shared" si="1"/>
        <v>182086.04945463673</v>
      </c>
      <c r="K78" s="45">
        <f t="shared" si="3"/>
        <v>182086.04945463673</v>
      </c>
      <c r="N78" s="45">
        <f t="shared" si="4"/>
        <v>182086.04945463673</v>
      </c>
      <c r="R78" s="45">
        <f t="shared" si="5"/>
        <v>182086.04945463673</v>
      </c>
      <c r="S78" s="103">
        <v>100000</v>
      </c>
      <c r="W78" s="44">
        <f t="shared" si="13"/>
        <v>282086.04945463676</v>
      </c>
    </row>
    <row r="79" spans="1:23" x14ac:dyDescent="0.25">
      <c r="A79" s="42" t="s">
        <v>51</v>
      </c>
      <c r="B79" s="53"/>
      <c r="C79" s="53"/>
      <c r="D79" s="53"/>
      <c r="E79" s="45">
        <v>92549.79283333334</v>
      </c>
      <c r="F79" s="45">
        <v>-7171.7334855666504</v>
      </c>
      <c r="G79" s="45"/>
      <c r="H79" s="45">
        <f t="shared" si="1"/>
        <v>85378.059347766684</v>
      </c>
      <c r="I79" s="45">
        <v>-12872</v>
      </c>
      <c r="J79" s="45">
        <v>12872</v>
      </c>
      <c r="K79" s="45">
        <f t="shared" si="3"/>
        <v>85378.059347766684</v>
      </c>
      <c r="L79" s="45">
        <v>12872</v>
      </c>
      <c r="M79" s="45">
        <v>-1779.8695194500001</v>
      </c>
      <c r="N79" s="45">
        <f t="shared" si="4"/>
        <v>96470.189828316681</v>
      </c>
      <c r="O79" s="45"/>
      <c r="P79" s="45"/>
      <c r="Q79" s="45"/>
      <c r="R79" s="45">
        <f t="shared" si="5"/>
        <v>96470.189828316681</v>
      </c>
      <c r="W79" s="44">
        <f t="shared" si="13"/>
        <v>96470.189828316681</v>
      </c>
    </row>
    <row r="80" spans="1:23" x14ac:dyDescent="0.25">
      <c r="A80" s="82" t="s">
        <v>82</v>
      </c>
      <c r="B80" s="83">
        <v>20</v>
      </c>
      <c r="C80" s="83">
        <v>50</v>
      </c>
      <c r="D80" s="76" t="s">
        <v>83</v>
      </c>
      <c r="E80" s="45"/>
      <c r="F80" s="45"/>
      <c r="G80" s="45"/>
      <c r="H80" s="45"/>
      <c r="J80" s="41">
        <v>3112</v>
      </c>
      <c r="K80" s="45">
        <f t="shared" si="3"/>
        <v>3112</v>
      </c>
      <c r="N80" s="45">
        <f t="shared" si="4"/>
        <v>3112</v>
      </c>
      <c r="R80" s="45">
        <f t="shared" si="5"/>
        <v>3112</v>
      </c>
      <c r="W80" s="41">
        <f t="shared" si="13"/>
        <v>3112</v>
      </c>
    </row>
    <row r="81" spans="1:23" x14ac:dyDescent="0.25">
      <c r="A81" s="77" t="s">
        <v>43</v>
      </c>
      <c r="B81" s="53"/>
      <c r="C81" s="53"/>
      <c r="D81" s="53"/>
      <c r="E81" s="45"/>
      <c r="F81" s="45"/>
      <c r="G81" s="45"/>
      <c r="H81" s="45"/>
      <c r="J81" s="45">
        <v>115</v>
      </c>
      <c r="K81" s="45">
        <f t="shared" si="3"/>
        <v>115</v>
      </c>
      <c r="N81" s="45">
        <f t="shared" si="4"/>
        <v>115</v>
      </c>
      <c r="R81" s="45">
        <f t="shared" ref="R81:R87" si="16">N81+O81+P81+Q81</f>
        <v>115</v>
      </c>
      <c r="W81" s="44">
        <f t="shared" si="13"/>
        <v>115</v>
      </c>
    </row>
    <row r="82" spans="1:23" x14ac:dyDescent="0.25">
      <c r="A82" s="77" t="s">
        <v>49</v>
      </c>
      <c r="B82" s="53"/>
      <c r="C82" s="53"/>
      <c r="D82" s="53"/>
      <c r="E82" s="45"/>
      <c r="F82" s="45"/>
      <c r="G82" s="45"/>
      <c r="H82" s="45"/>
      <c r="J82" s="45">
        <v>459</v>
      </c>
      <c r="K82" s="45">
        <f t="shared" si="3"/>
        <v>459</v>
      </c>
      <c r="N82" s="45">
        <f t="shared" si="4"/>
        <v>459</v>
      </c>
      <c r="R82" s="45">
        <f t="shared" si="16"/>
        <v>459</v>
      </c>
      <c r="W82" s="44">
        <f t="shared" si="13"/>
        <v>459</v>
      </c>
    </row>
    <row r="83" spans="1:23" x14ac:dyDescent="0.25">
      <c r="A83" s="77" t="s">
        <v>36</v>
      </c>
      <c r="B83" s="53"/>
      <c r="C83" s="53"/>
      <c r="D83" s="53"/>
      <c r="E83" s="45"/>
      <c r="F83" s="45"/>
      <c r="G83" s="45"/>
      <c r="H83" s="45"/>
      <c r="J83" s="45">
        <v>143</v>
      </c>
      <c r="K83" s="45">
        <f t="shared" si="3"/>
        <v>143</v>
      </c>
      <c r="N83" s="45">
        <f t="shared" si="4"/>
        <v>143</v>
      </c>
      <c r="R83" s="45">
        <f t="shared" si="16"/>
        <v>143</v>
      </c>
      <c r="W83" s="44">
        <f t="shared" si="13"/>
        <v>143</v>
      </c>
    </row>
    <row r="84" spans="1:23" x14ac:dyDescent="0.25">
      <c r="A84" s="77" t="s">
        <v>42</v>
      </c>
      <c r="B84" s="53"/>
      <c r="C84" s="53"/>
      <c r="D84" s="53"/>
      <c r="E84" s="45"/>
      <c r="F84" s="45"/>
      <c r="G84" s="45"/>
      <c r="H84" s="45"/>
      <c r="J84" s="45">
        <v>599</v>
      </c>
      <c r="K84" s="45">
        <f t="shared" si="3"/>
        <v>599</v>
      </c>
      <c r="N84" s="45">
        <f t="shared" si="4"/>
        <v>599</v>
      </c>
      <c r="R84" s="45">
        <f t="shared" si="16"/>
        <v>599</v>
      </c>
      <c r="W84" s="44">
        <f t="shared" si="13"/>
        <v>599</v>
      </c>
    </row>
    <row r="85" spans="1:23" x14ac:dyDescent="0.25">
      <c r="A85" s="77" t="s">
        <v>50</v>
      </c>
      <c r="B85" s="53"/>
      <c r="C85" s="53"/>
      <c r="D85" s="53"/>
      <c r="E85" s="45"/>
      <c r="F85" s="45"/>
      <c r="G85" s="45"/>
      <c r="H85" s="45"/>
      <c r="J85" s="45">
        <v>598</v>
      </c>
      <c r="K85" s="45">
        <f t="shared" si="3"/>
        <v>598</v>
      </c>
      <c r="N85" s="45">
        <f t="shared" ref="N85:N152" si="17">K85+L85+M85</f>
        <v>598</v>
      </c>
      <c r="R85" s="45">
        <f t="shared" si="16"/>
        <v>598</v>
      </c>
      <c r="W85" s="44">
        <f t="shared" si="13"/>
        <v>598</v>
      </c>
    </row>
    <row r="86" spans="1:23" x14ac:dyDescent="0.25">
      <c r="A86" s="77" t="s">
        <v>51</v>
      </c>
      <c r="B86" s="53"/>
      <c r="C86" s="53"/>
      <c r="D86" s="53"/>
      <c r="E86" s="45"/>
      <c r="F86" s="45"/>
      <c r="G86" s="45"/>
      <c r="H86" s="45"/>
      <c r="J86" s="45">
        <v>599</v>
      </c>
      <c r="K86" s="45">
        <f t="shared" si="3"/>
        <v>599</v>
      </c>
      <c r="N86" s="45">
        <f t="shared" si="17"/>
        <v>599</v>
      </c>
      <c r="R86" s="45">
        <f t="shared" si="16"/>
        <v>599</v>
      </c>
      <c r="W86" s="44">
        <f t="shared" si="13"/>
        <v>599</v>
      </c>
    </row>
    <row r="87" spans="1:23" x14ac:dyDescent="0.25">
      <c r="A87" s="77" t="s">
        <v>84</v>
      </c>
      <c r="B87" s="53"/>
      <c r="C87" s="53"/>
      <c r="D87" s="53"/>
      <c r="E87" s="46"/>
      <c r="F87" s="46"/>
      <c r="G87" s="46"/>
      <c r="H87" s="46">
        <f t="shared" si="1"/>
        <v>0</v>
      </c>
      <c r="J87" s="45">
        <v>599</v>
      </c>
      <c r="K87" s="45">
        <f t="shared" si="3"/>
        <v>599</v>
      </c>
      <c r="N87" s="45">
        <f t="shared" si="17"/>
        <v>599</v>
      </c>
      <c r="R87" s="45">
        <f t="shared" si="16"/>
        <v>599</v>
      </c>
      <c r="W87" s="44">
        <f t="shared" si="13"/>
        <v>599</v>
      </c>
    </row>
    <row r="88" spans="1:23" x14ac:dyDescent="0.25">
      <c r="A88" s="77"/>
      <c r="B88" s="53"/>
      <c r="C88" s="53"/>
      <c r="D88" s="53"/>
      <c r="E88" s="46"/>
      <c r="F88" s="46"/>
      <c r="G88" s="46"/>
      <c r="H88" s="46"/>
      <c r="K88" s="46">
        <f t="shared" si="3"/>
        <v>0</v>
      </c>
      <c r="N88" s="46">
        <f t="shared" si="17"/>
        <v>0</v>
      </c>
      <c r="R88" s="46">
        <f>N88+O88+P88+Q88</f>
        <v>0</v>
      </c>
      <c r="W88" s="44">
        <f t="shared" si="13"/>
        <v>0</v>
      </c>
    </row>
    <row r="89" spans="1:23" x14ac:dyDescent="0.25">
      <c r="A89" s="35" t="s">
        <v>52</v>
      </c>
      <c r="B89" s="50"/>
      <c r="C89" s="50"/>
      <c r="D89" s="50"/>
      <c r="E89" s="51">
        <v>7929197</v>
      </c>
      <c r="F89" s="51"/>
      <c r="G89" s="51">
        <f>G110</f>
        <v>312359</v>
      </c>
      <c r="H89" s="51">
        <f t="shared" si="1"/>
        <v>8241556</v>
      </c>
      <c r="I89" s="51">
        <v>-2171340.939970457</v>
      </c>
      <c r="J89" s="51">
        <v>6796234</v>
      </c>
      <c r="K89" s="51">
        <f t="shared" ref="K89:K159" si="18">H89+I89+J89</f>
        <v>12866449.060029544</v>
      </c>
      <c r="L89" s="51">
        <v>-545594.0906</v>
      </c>
      <c r="M89" s="10"/>
      <c r="N89" s="51">
        <f t="shared" si="17"/>
        <v>12320854.969429543</v>
      </c>
      <c r="P89" s="51">
        <v>-2526687</v>
      </c>
      <c r="R89" s="51">
        <f t="shared" ref="R89:R104" si="19">N89+O89+P89+Q89</f>
        <v>9794167.9694295432</v>
      </c>
      <c r="S89" s="51">
        <v>-255945.00069999998</v>
      </c>
      <c r="T89" s="51">
        <v>92000</v>
      </c>
      <c r="U89" s="51">
        <v>-1349050.0004000003</v>
      </c>
      <c r="V89" s="51">
        <v>-700000</v>
      </c>
      <c r="W89" s="41">
        <f t="shared" si="13"/>
        <v>7581172.9683295423</v>
      </c>
    </row>
    <row r="90" spans="1:23" x14ac:dyDescent="0.25">
      <c r="A90" s="33" t="s">
        <v>53</v>
      </c>
      <c r="B90" s="3">
        <v>20</v>
      </c>
      <c r="C90" s="3">
        <v>55</v>
      </c>
      <c r="D90" s="40"/>
      <c r="E90" s="41">
        <v>6865038.9997000005</v>
      </c>
      <c r="F90" s="41">
        <f>F91+F92+F93+F94+F95+F96+F97+F98+F99+F100+F101+F102</f>
        <v>-1.0700000166252721E-4</v>
      </c>
      <c r="G90" s="41">
        <f>G91+G92+G93+G94+G95+G96+G97+G98+G99+G100+G101+G102</f>
        <v>0</v>
      </c>
      <c r="H90" s="41">
        <f t="shared" si="1"/>
        <v>6865038.9995930009</v>
      </c>
      <c r="I90" s="41">
        <v>-2197516.939970457</v>
      </c>
      <c r="J90" s="41">
        <v>6631069</v>
      </c>
      <c r="K90" s="41">
        <f t="shared" si="18"/>
        <v>11298591.059622545</v>
      </c>
      <c r="L90" s="41">
        <v>-519418.09050000005</v>
      </c>
      <c r="N90" s="41">
        <f t="shared" si="17"/>
        <v>10779172.969122544</v>
      </c>
      <c r="P90" s="41">
        <v>-3965687</v>
      </c>
      <c r="R90" s="41">
        <f t="shared" si="19"/>
        <v>6813485.9691225439</v>
      </c>
      <c r="S90" s="41">
        <v>-533640.00069999998</v>
      </c>
      <c r="T90" s="41">
        <v>0</v>
      </c>
      <c r="U90" s="41">
        <v>-1349050.0004000003</v>
      </c>
      <c r="V90" s="41">
        <v>-740000</v>
      </c>
      <c r="W90" s="41">
        <f t="shared" si="13"/>
        <v>4190795.9680225439</v>
      </c>
    </row>
    <row r="91" spans="1:23" x14ac:dyDescent="0.25">
      <c r="A91" s="42" t="s">
        <v>31</v>
      </c>
      <c r="B91" s="40"/>
      <c r="C91" s="40"/>
      <c r="D91" s="40"/>
      <c r="E91" s="45">
        <v>740961.29808037006</v>
      </c>
      <c r="F91" s="45"/>
      <c r="G91" s="45"/>
      <c r="H91" s="45">
        <f t="shared" si="1"/>
        <v>740961.29808037006</v>
      </c>
      <c r="I91" s="45">
        <v>-312554.73123662989</v>
      </c>
      <c r="J91" s="45">
        <v>2126687</v>
      </c>
      <c r="K91" s="45">
        <f t="shared" si="18"/>
        <v>2555093.5668437402</v>
      </c>
      <c r="L91" s="45"/>
      <c r="N91" s="45">
        <f t="shared" si="17"/>
        <v>2555093.5668437402</v>
      </c>
      <c r="P91" s="45">
        <v>-2126687</v>
      </c>
      <c r="R91" s="45">
        <f t="shared" si="19"/>
        <v>428406.56684374018</v>
      </c>
      <c r="S91" s="45">
        <v>-177350.0001</v>
      </c>
      <c r="T91" s="45"/>
      <c r="U91" s="45">
        <v>-3926.00003926</v>
      </c>
      <c r="W91" s="44">
        <f t="shared" si="13"/>
        <v>247130.56670448018</v>
      </c>
    </row>
    <row r="92" spans="1:23" x14ac:dyDescent="0.25">
      <c r="A92" s="47" t="s">
        <v>41</v>
      </c>
      <c r="B92" s="40"/>
      <c r="C92" s="40"/>
      <c r="D92" s="40"/>
      <c r="E92" s="45">
        <v>486803.36225040199</v>
      </c>
      <c r="F92" s="45"/>
      <c r="G92" s="45"/>
      <c r="H92" s="45">
        <f t="shared" si="1"/>
        <v>486803.36225040199</v>
      </c>
      <c r="I92" s="45"/>
      <c r="J92" s="45">
        <v>169497</v>
      </c>
      <c r="K92" s="45">
        <f t="shared" si="18"/>
        <v>656300.36225040199</v>
      </c>
      <c r="L92" s="45"/>
      <c r="N92" s="45">
        <f t="shared" si="17"/>
        <v>656300.36225040199</v>
      </c>
      <c r="P92" s="45"/>
      <c r="R92" s="45">
        <f t="shared" si="19"/>
        <v>656300.36225040199</v>
      </c>
      <c r="S92" s="45">
        <v>-6000.0002000000004</v>
      </c>
      <c r="T92" s="45"/>
      <c r="U92" s="45">
        <v>-1919.6000191959999</v>
      </c>
      <c r="V92" s="45">
        <v>-240000</v>
      </c>
      <c r="W92" s="44">
        <f t="shared" si="13"/>
        <v>408380.76203120593</v>
      </c>
    </row>
    <row r="93" spans="1:23" x14ac:dyDescent="0.25">
      <c r="A93" s="42" t="s">
        <v>32</v>
      </c>
      <c r="B93" s="40"/>
      <c r="C93" s="40"/>
      <c r="D93" s="40"/>
      <c r="E93" s="45">
        <v>1084248.1476822898</v>
      </c>
      <c r="F93" s="45"/>
      <c r="G93" s="45"/>
      <c r="H93" s="45">
        <f t="shared" si="1"/>
        <v>1084248.1476822898</v>
      </c>
      <c r="I93" s="45">
        <v>-195183.2374079882</v>
      </c>
      <c r="J93" s="45">
        <v>58190</v>
      </c>
      <c r="K93" s="45">
        <f t="shared" si="18"/>
        <v>947254.91027430166</v>
      </c>
      <c r="L93" s="45">
        <v>-60167.000099999997</v>
      </c>
      <c r="N93" s="45">
        <f t="shared" si="17"/>
        <v>887087.91017430171</v>
      </c>
      <c r="P93" s="45"/>
      <c r="R93" s="45">
        <f t="shared" si="19"/>
        <v>887087.91017430171</v>
      </c>
      <c r="U93" s="45">
        <v>-433542.00013542012</v>
      </c>
      <c r="W93" s="44">
        <f t="shared" si="13"/>
        <v>453545.91003888159</v>
      </c>
    </row>
    <row r="94" spans="1:23" x14ac:dyDescent="0.25">
      <c r="A94" s="42" t="s">
        <v>35</v>
      </c>
      <c r="B94" s="40"/>
      <c r="C94" s="40"/>
      <c r="D94" s="40"/>
      <c r="E94" s="45">
        <v>1337986.3844714197</v>
      </c>
      <c r="F94" s="45"/>
      <c r="G94" s="45"/>
      <c r="H94" s="45">
        <f t="shared" si="1"/>
        <v>1337986.3844714197</v>
      </c>
      <c r="I94" s="45">
        <v>-852866</v>
      </c>
      <c r="J94" s="45">
        <v>554286</v>
      </c>
      <c r="K94" s="45">
        <f t="shared" si="18"/>
        <v>1039406.3844714197</v>
      </c>
      <c r="L94" s="45">
        <v>-117328.09020000001</v>
      </c>
      <c r="N94" s="45">
        <f t="shared" si="17"/>
        <v>922078.29427141976</v>
      </c>
      <c r="P94" s="45"/>
      <c r="R94" s="45">
        <f t="shared" si="19"/>
        <v>922078.29427141976</v>
      </c>
      <c r="S94" s="45">
        <v>-200095.00020000001</v>
      </c>
      <c r="T94" s="45"/>
      <c r="U94" s="45">
        <v>-5716.0000571599994</v>
      </c>
      <c r="V94" s="45"/>
      <c r="W94" s="44">
        <f t="shared" si="13"/>
        <v>716267.29401425971</v>
      </c>
    </row>
    <row r="95" spans="1:23" x14ac:dyDescent="0.25">
      <c r="A95" s="42" t="s">
        <v>33</v>
      </c>
      <c r="B95" s="40"/>
      <c r="C95" s="40"/>
      <c r="D95" s="40"/>
      <c r="E95" s="45">
        <v>1017102.807215518</v>
      </c>
      <c r="F95" s="45"/>
      <c r="G95" s="45"/>
      <c r="H95" s="45">
        <f t="shared" si="1"/>
        <v>1017102.807215518</v>
      </c>
      <c r="I95" s="45">
        <v>-836912.97132583905</v>
      </c>
      <c r="J95" s="45">
        <v>2705729</v>
      </c>
      <c r="K95" s="45">
        <f t="shared" si="18"/>
        <v>2885918.8358896789</v>
      </c>
      <c r="L95" s="45">
        <v>-53000.000099999997</v>
      </c>
      <c r="N95" s="45">
        <f t="shared" si="17"/>
        <v>2832918.8357896791</v>
      </c>
      <c r="P95" s="45">
        <v>-1439000</v>
      </c>
      <c r="R95" s="45">
        <f t="shared" si="19"/>
        <v>1393918.8357896791</v>
      </c>
      <c r="S95" s="45"/>
      <c r="T95" s="45"/>
      <c r="U95" s="45">
        <v>-4896.4000489640002</v>
      </c>
      <c r="V95" s="45">
        <v>-500000</v>
      </c>
      <c r="W95" s="44">
        <f t="shared" si="13"/>
        <v>889022.43574071513</v>
      </c>
    </row>
    <row r="96" spans="1:23" x14ac:dyDescent="0.25">
      <c r="A96" s="42" t="s">
        <v>48</v>
      </c>
      <c r="B96" s="52"/>
      <c r="C96" s="52"/>
      <c r="D96" s="52"/>
      <c r="E96" s="45">
        <v>17167.801333333333</v>
      </c>
      <c r="F96" s="45">
        <v>-6154.8</v>
      </c>
      <c r="G96" s="45"/>
      <c r="H96" s="45">
        <f t="shared" ref="H96:H180" si="20">E96+F96+G96</f>
        <v>11013.001333333334</v>
      </c>
      <c r="J96" s="45"/>
      <c r="K96" s="45">
        <f t="shared" si="18"/>
        <v>11013.001333333334</v>
      </c>
      <c r="N96" s="45">
        <f t="shared" si="17"/>
        <v>11013.001333333334</v>
      </c>
      <c r="P96" s="45"/>
      <c r="R96" s="45">
        <f t="shared" si="19"/>
        <v>11013.001333333334</v>
      </c>
      <c r="W96" s="44">
        <f t="shared" si="13"/>
        <v>11013.001333333334</v>
      </c>
    </row>
    <row r="97" spans="1:23" x14ac:dyDescent="0.25">
      <c r="A97" s="42" t="s">
        <v>36</v>
      </c>
      <c r="B97" s="52"/>
      <c r="C97" s="52"/>
      <c r="D97" s="52"/>
      <c r="E97" s="45">
        <v>1626828.3869333335</v>
      </c>
      <c r="F97" s="45">
        <v>10831.4</v>
      </c>
      <c r="G97" s="45"/>
      <c r="H97" s="45">
        <f t="shared" si="20"/>
        <v>1637659.7869333334</v>
      </c>
      <c r="J97" s="45">
        <v>312063</v>
      </c>
      <c r="K97" s="45">
        <f t="shared" si="18"/>
        <v>1949722.7869333334</v>
      </c>
      <c r="N97" s="45">
        <f t="shared" si="17"/>
        <v>1949722.7869333334</v>
      </c>
      <c r="P97" s="45"/>
      <c r="R97" s="45">
        <f t="shared" si="19"/>
        <v>1949722.7869333334</v>
      </c>
      <c r="S97" s="45">
        <v>-117034</v>
      </c>
      <c r="T97" s="45"/>
      <c r="U97" s="45">
        <v>-899050.00010000018</v>
      </c>
      <c r="W97" s="44">
        <f t="shared" si="13"/>
        <v>933638.7868333332</v>
      </c>
    </row>
    <row r="98" spans="1:23" x14ac:dyDescent="0.25">
      <c r="A98" s="42" t="s">
        <v>49</v>
      </c>
      <c r="B98" s="52"/>
      <c r="C98" s="52"/>
      <c r="D98" s="52"/>
      <c r="E98" s="45">
        <v>108843.78240000001</v>
      </c>
      <c r="F98" s="45">
        <v>-18464.400000000001</v>
      </c>
      <c r="G98" s="45"/>
      <c r="H98" s="45">
        <f t="shared" si="20"/>
        <v>90379.382400000002</v>
      </c>
      <c r="J98" s="45">
        <v>43772</v>
      </c>
      <c r="K98" s="45">
        <f t="shared" si="18"/>
        <v>134151.3824</v>
      </c>
      <c r="N98" s="45">
        <f t="shared" si="17"/>
        <v>134151.3824</v>
      </c>
      <c r="P98" s="45"/>
      <c r="R98" s="45">
        <f t="shared" si="19"/>
        <v>134151.3824</v>
      </c>
      <c r="W98" s="44">
        <f t="shared" si="13"/>
        <v>134151.3824</v>
      </c>
    </row>
    <row r="99" spans="1:23" x14ac:dyDescent="0.25">
      <c r="A99" s="42" t="s">
        <v>42</v>
      </c>
      <c r="B99" s="52"/>
      <c r="C99" s="52"/>
      <c r="D99" s="52"/>
      <c r="E99" s="45">
        <v>268972.83333333331</v>
      </c>
      <c r="F99" s="45">
        <v>19950.400000000001</v>
      </c>
      <c r="G99" s="45"/>
      <c r="H99" s="45">
        <f t="shared" si="20"/>
        <v>288923.23333333334</v>
      </c>
      <c r="J99" s="45">
        <v>575472</v>
      </c>
      <c r="K99" s="45">
        <f t="shared" si="18"/>
        <v>864395.2333333334</v>
      </c>
      <c r="L99" s="45">
        <v>-288923.0001</v>
      </c>
      <c r="N99" s="93">
        <f t="shared" si="17"/>
        <v>575472.23323333333</v>
      </c>
      <c r="P99" s="45">
        <v>-400000</v>
      </c>
      <c r="R99" s="93">
        <f t="shared" si="19"/>
        <v>175472.23323333333</v>
      </c>
      <c r="W99" s="44">
        <f t="shared" si="13"/>
        <v>175472.23323333333</v>
      </c>
    </row>
    <row r="100" spans="1:23" x14ac:dyDescent="0.25">
      <c r="A100" s="42" t="s">
        <v>43</v>
      </c>
      <c r="B100" s="52"/>
      <c r="C100" s="52"/>
      <c r="D100" s="52"/>
      <c r="E100" s="45">
        <v>25921.2493333333</v>
      </c>
      <c r="F100" s="45">
        <v>-6154.800107</v>
      </c>
      <c r="G100" s="45"/>
      <c r="H100" s="45">
        <f t="shared" si="20"/>
        <v>19766.449226333301</v>
      </c>
      <c r="J100" s="45"/>
      <c r="K100" s="45">
        <f t="shared" si="18"/>
        <v>19766.449226333301</v>
      </c>
      <c r="N100" s="45">
        <f t="shared" si="17"/>
        <v>19766.449226333301</v>
      </c>
      <c r="P100" s="45"/>
      <c r="R100" s="45">
        <f t="shared" si="19"/>
        <v>19766.449226333301</v>
      </c>
      <c r="W100" s="44">
        <f t="shared" si="13"/>
        <v>19766.449226333301</v>
      </c>
    </row>
    <row r="101" spans="1:23" x14ac:dyDescent="0.25">
      <c r="A101" s="42" t="s">
        <v>50</v>
      </c>
      <c r="B101" s="52"/>
      <c r="C101" s="52"/>
      <c r="D101" s="52"/>
      <c r="E101" s="45">
        <v>132760.23333333334</v>
      </c>
      <c r="F101" s="45">
        <v>6147</v>
      </c>
      <c r="G101" s="45"/>
      <c r="H101" s="45">
        <f t="shared" si="20"/>
        <v>138907.23333333334</v>
      </c>
      <c r="J101" s="45">
        <v>85373</v>
      </c>
      <c r="K101" s="45">
        <f t="shared" si="18"/>
        <v>224280.23333333334</v>
      </c>
      <c r="N101" s="45">
        <f t="shared" si="17"/>
        <v>224280.23333333334</v>
      </c>
      <c r="R101" s="45">
        <f t="shared" si="19"/>
        <v>224280.23333333334</v>
      </c>
      <c r="S101" s="45">
        <v>-100000.0001</v>
      </c>
      <c r="W101" s="44">
        <f t="shared" si="13"/>
        <v>124280.23323333333</v>
      </c>
    </row>
    <row r="102" spans="1:23" x14ac:dyDescent="0.25">
      <c r="A102" s="42" t="s">
        <v>51</v>
      </c>
      <c r="B102" s="52"/>
      <c r="C102" s="52"/>
      <c r="D102" s="52"/>
      <c r="E102" s="45">
        <v>17442.713333333333</v>
      </c>
      <c r="F102" s="45">
        <v>-6154.8</v>
      </c>
      <c r="G102" s="45"/>
      <c r="H102" s="45">
        <f t="shared" si="20"/>
        <v>11287.913333333334</v>
      </c>
      <c r="K102" s="45">
        <f t="shared" si="18"/>
        <v>11287.913333333334</v>
      </c>
      <c r="N102" s="45">
        <f t="shared" si="17"/>
        <v>11287.913333333334</v>
      </c>
      <c r="R102" s="45">
        <f t="shared" si="19"/>
        <v>11287.913333333334</v>
      </c>
      <c r="W102" s="44">
        <f t="shared" si="13"/>
        <v>11287.913333333334</v>
      </c>
    </row>
    <row r="103" spans="1:23" x14ac:dyDescent="0.25">
      <c r="A103" s="33" t="s">
        <v>54</v>
      </c>
      <c r="B103" s="3">
        <v>20</v>
      </c>
      <c r="C103" s="3">
        <v>55</v>
      </c>
      <c r="D103" s="3" t="s">
        <v>55</v>
      </c>
      <c r="E103" s="41">
        <v>764158</v>
      </c>
      <c r="F103" s="41">
        <f>F104+F105</f>
        <v>0</v>
      </c>
      <c r="G103" s="41">
        <f>G104+G105</f>
        <v>0</v>
      </c>
      <c r="H103" s="41">
        <f t="shared" si="20"/>
        <v>764158</v>
      </c>
      <c r="K103" s="41">
        <f t="shared" si="18"/>
        <v>764158</v>
      </c>
      <c r="N103" s="41">
        <f t="shared" si="17"/>
        <v>764158</v>
      </c>
      <c r="R103" s="41">
        <f t="shared" si="19"/>
        <v>764158</v>
      </c>
      <c r="W103" s="44">
        <f t="shared" si="13"/>
        <v>764158</v>
      </c>
    </row>
    <row r="104" spans="1:23" x14ac:dyDescent="0.25">
      <c r="A104" s="42" t="s">
        <v>31</v>
      </c>
      <c r="B104" s="40"/>
      <c r="C104" s="40"/>
      <c r="D104" s="40"/>
      <c r="E104" s="45">
        <v>75117</v>
      </c>
      <c r="F104" s="45"/>
      <c r="G104" s="45"/>
      <c r="H104" s="45">
        <f t="shared" si="20"/>
        <v>75117</v>
      </c>
      <c r="K104" s="45">
        <f t="shared" si="18"/>
        <v>75117</v>
      </c>
      <c r="N104" s="45">
        <f t="shared" si="17"/>
        <v>75117</v>
      </c>
      <c r="R104" s="45">
        <f t="shared" si="19"/>
        <v>75117</v>
      </c>
      <c r="W104" s="44">
        <f t="shared" ref="W104:W169" si="21">SUM(R104:V104)</f>
        <v>75117</v>
      </c>
    </row>
    <row r="105" spans="1:23" x14ac:dyDescent="0.25">
      <c r="A105" s="42" t="s">
        <v>33</v>
      </c>
      <c r="B105" s="40"/>
      <c r="C105" s="40"/>
      <c r="D105" s="40"/>
      <c r="E105" s="45">
        <v>689041</v>
      </c>
      <c r="F105" s="45"/>
      <c r="G105" s="45"/>
      <c r="H105" s="45">
        <f t="shared" si="20"/>
        <v>689041</v>
      </c>
      <c r="K105" s="45">
        <f t="shared" si="18"/>
        <v>689041</v>
      </c>
      <c r="N105" s="45">
        <f t="shared" si="17"/>
        <v>689041</v>
      </c>
      <c r="R105" s="45">
        <f>N105+O105+P105+Q105</f>
        <v>689041</v>
      </c>
      <c r="W105" s="44">
        <f t="shared" si="21"/>
        <v>689041</v>
      </c>
    </row>
    <row r="106" spans="1:23" x14ac:dyDescent="0.25">
      <c r="A106" s="33" t="s">
        <v>56</v>
      </c>
      <c r="B106" s="76">
        <v>20</v>
      </c>
      <c r="C106" s="76">
        <v>600</v>
      </c>
      <c r="D106" s="40"/>
      <c r="E106" s="78">
        <f>E107</f>
        <v>300000</v>
      </c>
      <c r="G106" s="78">
        <f>G107</f>
        <v>0</v>
      </c>
      <c r="H106" s="78">
        <f>E106+F106+G106</f>
        <v>300000</v>
      </c>
      <c r="I106" s="78">
        <v>26176</v>
      </c>
      <c r="J106" s="78">
        <v>151553</v>
      </c>
      <c r="K106" s="78">
        <f t="shared" si="18"/>
        <v>477729</v>
      </c>
      <c r="L106" s="80">
        <v>-26176.000100000001</v>
      </c>
      <c r="N106" s="78">
        <f t="shared" si="17"/>
        <v>451552.9999</v>
      </c>
      <c r="R106" s="78">
        <f t="shared" ref="R106:R168" si="22">N106+O106+P106+Q106</f>
        <v>451552.9999</v>
      </c>
      <c r="S106">
        <v>0</v>
      </c>
      <c r="T106">
        <v>0</v>
      </c>
      <c r="U106">
        <v>0</v>
      </c>
      <c r="V106" s="15">
        <v>40000</v>
      </c>
      <c r="W106" s="41">
        <f t="shared" si="21"/>
        <v>491552.9999</v>
      </c>
    </row>
    <row r="107" spans="1:23" x14ac:dyDescent="0.25">
      <c r="A107" s="77" t="s">
        <v>43</v>
      </c>
      <c r="B107" s="76"/>
      <c r="C107" s="76"/>
      <c r="D107" s="40"/>
      <c r="E107" s="45">
        <v>300000</v>
      </c>
      <c r="G107" s="45"/>
      <c r="H107" s="78">
        <f>E107+F107+G107</f>
        <v>300000</v>
      </c>
      <c r="I107" s="45">
        <v>26176</v>
      </c>
      <c r="J107" s="45">
        <v>151553</v>
      </c>
      <c r="K107" s="45">
        <f t="shared" si="18"/>
        <v>477729</v>
      </c>
      <c r="L107" s="79">
        <v>-26176.000100000001</v>
      </c>
      <c r="N107" s="45">
        <f t="shared" si="17"/>
        <v>451552.9999</v>
      </c>
      <c r="R107" s="45">
        <f t="shared" si="22"/>
        <v>451552.9999</v>
      </c>
      <c r="V107" s="45">
        <v>40000</v>
      </c>
      <c r="W107" s="44">
        <f t="shared" si="21"/>
        <v>491552.9999</v>
      </c>
    </row>
    <row r="108" spans="1:23" x14ac:dyDescent="0.25">
      <c r="A108" s="33" t="s">
        <v>56</v>
      </c>
      <c r="B108" s="76">
        <v>20</v>
      </c>
      <c r="C108" s="76">
        <v>608</v>
      </c>
      <c r="D108" s="40"/>
      <c r="E108" s="45"/>
      <c r="F108" s="45"/>
      <c r="G108" s="45"/>
      <c r="H108" s="45"/>
      <c r="I108" s="45"/>
      <c r="J108" s="45"/>
      <c r="K108" s="45"/>
      <c r="L108" s="79"/>
      <c r="N108" s="45"/>
      <c r="P108" s="94">
        <f>P109</f>
        <v>1439000</v>
      </c>
      <c r="R108" s="45">
        <f t="shared" si="22"/>
        <v>1439000</v>
      </c>
      <c r="S108" s="94">
        <v>277500</v>
      </c>
      <c r="T108">
        <v>0</v>
      </c>
      <c r="U108">
        <v>0</v>
      </c>
      <c r="V108">
        <v>0</v>
      </c>
      <c r="W108" s="41">
        <f t="shared" si="21"/>
        <v>1716500</v>
      </c>
    </row>
    <row r="109" spans="1:23" x14ac:dyDescent="0.25">
      <c r="A109" s="42" t="s">
        <v>33</v>
      </c>
      <c r="B109" s="76"/>
      <c r="C109" s="76"/>
      <c r="D109" s="40"/>
      <c r="E109" s="45"/>
      <c r="F109" s="45"/>
      <c r="G109" s="45"/>
      <c r="H109" s="45"/>
      <c r="I109" s="45"/>
      <c r="J109" s="45"/>
      <c r="K109" s="45"/>
      <c r="L109" s="79"/>
      <c r="N109" s="45"/>
      <c r="P109" s="79">
        <v>1439000</v>
      </c>
      <c r="R109" s="45">
        <f t="shared" si="22"/>
        <v>1439000</v>
      </c>
      <c r="S109" s="79">
        <v>277500</v>
      </c>
      <c r="W109" s="44">
        <f t="shared" si="21"/>
        <v>1716500</v>
      </c>
    </row>
    <row r="110" spans="1:23" x14ac:dyDescent="0.25">
      <c r="A110" s="33" t="s">
        <v>57</v>
      </c>
      <c r="B110" s="76">
        <v>20</v>
      </c>
      <c r="C110" s="76">
        <v>55</v>
      </c>
      <c r="D110" s="76" t="s">
        <v>58</v>
      </c>
      <c r="E110" s="45"/>
      <c r="F110" s="78">
        <f>F111+F112</f>
        <v>0</v>
      </c>
      <c r="G110" s="78">
        <f>G111+G112</f>
        <v>312359</v>
      </c>
      <c r="H110" s="78">
        <f t="shared" si="20"/>
        <v>312359</v>
      </c>
      <c r="K110" s="78">
        <f t="shared" si="18"/>
        <v>312359</v>
      </c>
      <c r="N110" s="78">
        <f t="shared" si="17"/>
        <v>312359</v>
      </c>
      <c r="R110" s="78">
        <f t="shared" si="22"/>
        <v>312359</v>
      </c>
      <c r="S110" s="94">
        <v>195</v>
      </c>
      <c r="W110" s="41">
        <f t="shared" si="21"/>
        <v>312554</v>
      </c>
    </row>
    <row r="111" spans="1:23" x14ac:dyDescent="0.25">
      <c r="A111" s="77" t="s">
        <v>36</v>
      </c>
      <c r="B111" s="76"/>
      <c r="C111" s="76"/>
      <c r="D111" s="40"/>
      <c r="E111" s="45"/>
      <c r="F111" s="45"/>
      <c r="G111" s="79">
        <v>162359</v>
      </c>
      <c r="H111" s="45">
        <f t="shared" si="20"/>
        <v>162359</v>
      </c>
      <c r="K111" s="45">
        <f t="shared" si="18"/>
        <v>162359</v>
      </c>
      <c r="N111" s="45">
        <f t="shared" si="17"/>
        <v>162359</v>
      </c>
      <c r="R111" s="45">
        <f t="shared" si="22"/>
        <v>162359</v>
      </c>
      <c r="S111" s="79">
        <v>195</v>
      </c>
      <c r="W111" s="44">
        <f t="shared" si="21"/>
        <v>162554</v>
      </c>
    </row>
    <row r="112" spans="1:23" x14ac:dyDescent="0.25">
      <c r="A112" s="77" t="s">
        <v>42</v>
      </c>
      <c r="B112" s="76"/>
      <c r="C112" s="76"/>
      <c r="D112" s="40"/>
      <c r="E112" s="45"/>
      <c r="F112" s="45"/>
      <c r="G112" s="79">
        <v>150000</v>
      </c>
      <c r="H112" s="45">
        <f t="shared" si="20"/>
        <v>150000</v>
      </c>
      <c r="K112" s="45">
        <f t="shared" si="18"/>
        <v>150000</v>
      </c>
      <c r="N112" s="45">
        <f t="shared" si="17"/>
        <v>150000</v>
      </c>
      <c r="R112" s="45">
        <f t="shared" si="22"/>
        <v>150000</v>
      </c>
      <c r="W112" s="44">
        <f t="shared" si="21"/>
        <v>150000</v>
      </c>
    </row>
    <row r="113" spans="1:23" x14ac:dyDescent="0.25">
      <c r="A113" s="82" t="s">
        <v>82</v>
      </c>
      <c r="B113" s="83">
        <v>20</v>
      </c>
      <c r="C113" s="83">
        <v>55</v>
      </c>
      <c r="D113" s="76" t="s">
        <v>83</v>
      </c>
      <c r="E113" s="45"/>
      <c r="F113" s="45"/>
      <c r="G113" s="79"/>
      <c r="H113" s="45"/>
      <c r="J113" s="80">
        <v>13612</v>
      </c>
      <c r="K113" s="15">
        <f t="shared" si="18"/>
        <v>13612</v>
      </c>
      <c r="N113" s="15">
        <f t="shared" si="17"/>
        <v>13612</v>
      </c>
      <c r="R113" s="15">
        <f t="shared" si="22"/>
        <v>13612</v>
      </c>
      <c r="W113" s="41">
        <f t="shared" si="21"/>
        <v>13612</v>
      </c>
    </row>
    <row r="114" spans="1:23" x14ac:dyDescent="0.25">
      <c r="A114" s="77" t="s">
        <v>43</v>
      </c>
      <c r="B114" s="76"/>
      <c r="C114" s="76"/>
      <c r="D114" s="40"/>
      <c r="E114" s="45"/>
      <c r="F114" s="45"/>
      <c r="G114" s="79"/>
      <c r="H114" s="45"/>
      <c r="J114" s="79">
        <v>1160</v>
      </c>
      <c r="K114" s="45">
        <f t="shared" si="18"/>
        <v>1160</v>
      </c>
      <c r="N114" s="45">
        <f t="shared" si="17"/>
        <v>1160</v>
      </c>
      <c r="R114" s="45">
        <f t="shared" si="22"/>
        <v>1160</v>
      </c>
      <c r="W114" s="44">
        <f t="shared" si="21"/>
        <v>1160</v>
      </c>
    </row>
    <row r="115" spans="1:23" x14ac:dyDescent="0.25">
      <c r="A115" s="77" t="s">
        <v>49</v>
      </c>
      <c r="B115" s="76"/>
      <c r="C115" s="76"/>
      <c r="D115" s="40"/>
      <c r="E115" s="45"/>
      <c r="F115" s="45"/>
      <c r="G115" s="79"/>
      <c r="H115" s="45"/>
      <c r="J115" s="79">
        <v>1918</v>
      </c>
      <c r="K115" s="45">
        <f t="shared" si="18"/>
        <v>1918</v>
      </c>
      <c r="N115" s="45">
        <f t="shared" si="17"/>
        <v>1918</v>
      </c>
      <c r="R115" s="45">
        <f t="shared" si="22"/>
        <v>1918</v>
      </c>
      <c r="W115" s="44">
        <f t="shared" si="21"/>
        <v>1918</v>
      </c>
    </row>
    <row r="116" spans="1:23" x14ac:dyDescent="0.25">
      <c r="A116" s="77" t="s">
        <v>36</v>
      </c>
      <c r="B116" s="76"/>
      <c r="C116" s="76"/>
      <c r="D116" s="40"/>
      <c r="E116" s="45"/>
      <c r="F116" s="45"/>
      <c r="G116" s="79"/>
      <c r="H116" s="45"/>
      <c r="J116" s="79">
        <v>9277</v>
      </c>
      <c r="K116" s="45">
        <f t="shared" si="18"/>
        <v>9277</v>
      </c>
      <c r="N116" s="45">
        <f t="shared" si="17"/>
        <v>9277</v>
      </c>
      <c r="R116" s="45">
        <f t="shared" si="22"/>
        <v>9277</v>
      </c>
      <c r="W116" s="44">
        <f t="shared" si="21"/>
        <v>9277</v>
      </c>
    </row>
    <row r="117" spans="1:23" x14ac:dyDescent="0.25">
      <c r="A117" s="77" t="s">
        <v>42</v>
      </c>
      <c r="B117" s="76"/>
      <c r="C117" s="76"/>
      <c r="D117" s="40"/>
      <c r="E117" s="45"/>
      <c r="F117" s="45"/>
      <c r="G117" s="79"/>
      <c r="H117" s="45"/>
      <c r="J117" s="79">
        <v>314</v>
      </c>
      <c r="K117" s="45">
        <f t="shared" si="18"/>
        <v>314</v>
      </c>
      <c r="N117" s="45">
        <f t="shared" si="17"/>
        <v>314</v>
      </c>
      <c r="R117" s="45">
        <f t="shared" si="22"/>
        <v>314</v>
      </c>
      <c r="W117" s="44">
        <f t="shared" si="21"/>
        <v>314</v>
      </c>
    </row>
    <row r="118" spans="1:23" x14ac:dyDescent="0.25">
      <c r="A118" s="77" t="s">
        <v>50</v>
      </c>
      <c r="B118" s="76"/>
      <c r="C118" s="76"/>
      <c r="D118" s="40"/>
      <c r="E118" s="45"/>
      <c r="F118" s="45"/>
      <c r="G118" s="79"/>
      <c r="H118" s="45"/>
      <c r="J118" s="79">
        <v>315</v>
      </c>
      <c r="K118" s="45">
        <f t="shared" si="18"/>
        <v>315</v>
      </c>
      <c r="N118" s="45">
        <f t="shared" si="17"/>
        <v>315</v>
      </c>
      <c r="R118" s="45">
        <f t="shared" si="22"/>
        <v>315</v>
      </c>
      <c r="W118" s="44">
        <f t="shared" si="21"/>
        <v>315</v>
      </c>
    </row>
    <row r="119" spans="1:23" x14ac:dyDescent="0.25">
      <c r="A119" s="77" t="s">
        <v>51</v>
      </c>
      <c r="B119" s="76"/>
      <c r="C119" s="76"/>
      <c r="D119" s="40"/>
      <c r="E119" s="45"/>
      <c r="F119" s="45"/>
      <c r="G119" s="79"/>
      <c r="H119" s="45"/>
      <c r="J119" s="79">
        <v>314</v>
      </c>
      <c r="K119" s="45">
        <f t="shared" si="18"/>
        <v>314</v>
      </c>
      <c r="N119" s="45">
        <f t="shared" si="17"/>
        <v>314</v>
      </c>
      <c r="R119" s="45">
        <f t="shared" si="22"/>
        <v>314</v>
      </c>
      <c r="W119" s="44">
        <f t="shared" si="21"/>
        <v>314</v>
      </c>
    </row>
    <row r="120" spans="1:23" x14ac:dyDescent="0.25">
      <c r="A120" s="77" t="s">
        <v>84</v>
      </c>
      <c r="B120" s="76"/>
      <c r="C120" s="76"/>
      <c r="D120" s="40"/>
      <c r="E120" s="45"/>
      <c r="F120" s="45"/>
      <c r="G120" s="79"/>
      <c r="H120" s="45"/>
      <c r="J120" s="79">
        <v>314</v>
      </c>
      <c r="K120" s="45">
        <f t="shared" si="18"/>
        <v>314</v>
      </c>
      <c r="N120" s="45">
        <f t="shared" si="17"/>
        <v>314</v>
      </c>
      <c r="R120" s="45">
        <f t="shared" si="22"/>
        <v>314</v>
      </c>
      <c r="W120" s="44">
        <f t="shared" si="21"/>
        <v>314</v>
      </c>
    </row>
    <row r="121" spans="1:23" x14ac:dyDescent="0.25">
      <c r="A121" s="89" t="s">
        <v>98</v>
      </c>
      <c r="B121" s="83">
        <v>20</v>
      </c>
      <c r="C121" s="83">
        <v>55</v>
      </c>
      <c r="D121" s="76" t="s">
        <v>99</v>
      </c>
      <c r="E121" s="45"/>
      <c r="F121" s="45"/>
      <c r="G121" s="79"/>
      <c r="H121" s="45"/>
      <c r="J121" s="79"/>
      <c r="K121" s="45"/>
      <c r="N121" s="45"/>
      <c r="R121" s="45"/>
      <c r="S121" s="79"/>
      <c r="T121" s="94">
        <v>92000</v>
      </c>
      <c r="U121" s="79"/>
      <c r="V121" s="79"/>
      <c r="W121" s="41">
        <f t="shared" si="21"/>
        <v>92000</v>
      </c>
    </row>
    <row r="122" spans="1:23" x14ac:dyDescent="0.25">
      <c r="A122" s="77" t="s">
        <v>36</v>
      </c>
      <c r="B122" s="76"/>
      <c r="C122" s="76"/>
      <c r="D122" s="76"/>
      <c r="E122" s="45"/>
      <c r="F122" s="45"/>
      <c r="G122" s="79"/>
      <c r="H122" s="45"/>
      <c r="J122" s="79"/>
      <c r="K122" s="45"/>
      <c r="N122" s="45"/>
      <c r="R122" s="45"/>
      <c r="S122" s="79"/>
      <c r="T122" s="79">
        <v>92000</v>
      </c>
      <c r="U122" s="79"/>
      <c r="V122" s="79"/>
      <c r="W122" s="44">
        <f t="shared" si="21"/>
        <v>92000</v>
      </c>
    </row>
    <row r="123" spans="1:23" x14ac:dyDescent="0.25">
      <c r="A123" s="77"/>
      <c r="B123" s="76"/>
      <c r="C123" s="76"/>
      <c r="D123" s="40"/>
      <c r="E123" s="45"/>
      <c r="F123" s="45"/>
      <c r="G123" s="79"/>
      <c r="H123" s="45"/>
      <c r="J123" s="79"/>
      <c r="K123" s="45"/>
      <c r="N123" s="45">
        <f t="shared" si="17"/>
        <v>0</v>
      </c>
      <c r="R123" s="45">
        <f t="shared" si="22"/>
        <v>0</v>
      </c>
      <c r="W123" s="44">
        <f t="shared" si="21"/>
        <v>0</v>
      </c>
    </row>
    <row r="124" spans="1:23" x14ac:dyDescent="0.25">
      <c r="A124" s="88" t="s">
        <v>77</v>
      </c>
      <c r="B124" s="76"/>
      <c r="C124" s="76"/>
      <c r="D124" s="76"/>
      <c r="E124" s="45"/>
      <c r="F124" s="45"/>
      <c r="G124" s="79"/>
      <c r="H124" s="45"/>
      <c r="J124" s="80">
        <f>J125</f>
        <v>39618.000099999997</v>
      </c>
      <c r="K124" s="80">
        <f>K125</f>
        <v>39618.000099999997</v>
      </c>
      <c r="N124" s="80">
        <f t="shared" si="17"/>
        <v>39618.000099999997</v>
      </c>
      <c r="R124" s="80">
        <f t="shared" si="22"/>
        <v>39618.000099999997</v>
      </c>
      <c r="U124" s="94">
        <v>175000</v>
      </c>
      <c r="V124" s="94">
        <v>1000000</v>
      </c>
      <c r="W124" s="94">
        <f t="shared" si="21"/>
        <v>1214618.0001000001</v>
      </c>
    </row>
    <row r="125" spans="1:23" x14ac:dyDescent="0.25">
      <c r="A125" s="89" t="s">
        <v>62</v>
      </c>
      <c r="B125" s="90">
        <v>20</v>
      </c>
      <c r="C125" s="90">
        <v>15</v>
      </c>
      <c r="D125" s="91" t="s">
        <v>38</v>
      </c>
      <c r="E125" s="45"/>
      <c r="F125" s="45"/>
      <c r="G125" s="79"/>
      <c r="H125" s="45"/>
      <c r="J125" s="79">
        <v>39618.000099999997</v>
      </c>
      <c r="K125" s="79">
        <v>39618.000099999997</v>
      </c>
      <c r="N125" s="79">
        <f t="shared" si="17"/>
        <v>39618.000099999997</v>
      </c>
      <c r="R125" s="79">
        <f t="shared" si="22"/>
        <v>39618.000099999997</v>
      </c>
      <c r="U125" s="79">
        <v>175000</v>
      </c>
      <c r="V125" s="79"/>
      <c r="W125" s="44">
        <f t="shared" si="21"/>
        <v>214618.0001</v>
      </c>
    </row>
    <row r="126" spans="1:23" x14ac:dyDescent="0.25">
      <c r="A126" s="48"/>
      <c r="B126" s="54"/>
      <c r="C126" s="54"/>
      <c r="D126" s="54"/>
      <c r="E126" s="49"/>
      <c r="F126" s="49"/>
      <c r="G126" s="49"/>
      <c r="H126" s="49">
        <f t="shared" si="20"/>
        <v>0</v>
      </c>
      <c r="K126" s="45">
        <f t="shared" si="18"/>
        <v>0</v>
      </c>
      <c r="N126" s="45">
        <f t="shared" si="17"/>
        <v>0</v>
      </c>
      <c r="R126" s="45">
        <f t="shared" si="22"/>
        <v>0</v>
      </c>
      <c r="U126" s="79"/>
      <c r="V126" s="79">
        <v>1000000</v>
      </c>
      <c r="W126" s="44">
        <f t="shared" si="21"/>
        <v>1000000</v>
      </c>
    </row>
    <row r="127" spans="1:23" x14ac:dyDescent="0.25">
      <c r="A127" s="55" t="s">
        <v>59</v>
      </c>
      <c r="B127" s="16">
        <v>32</v>
      </c>
      <c r="C127" s="16">
        <v>45</v>
      </c>
      <c r="D127" s="54"/>
      <c r="E127" s="56">
        <v>7680000</v>
      </c>
      <c r="F127" s="56"/>
      <c r="G127" s="56"/>
      <c r="H127" s="56">
        <f t="shared" si="20"/>
        <v>7680000</v>
      </c>
      <c r="K127" s="56">
        <f t="shared" si="18"/>
        <v>7680000</v>
      </c>
      <c r="N127" s="56">
        <f t="shared" si="17"/>
        <v>7680000</v>
      </c>
      <c r="R127" s="56">
        <f t="shared" si="22"/>
        <v>7680000</v>
      </c>
      <c r="W127" s="44">
        <f t="shared" si="21"/>
        <v>7680000</v>
      </c>
    </row>
    <row r="128" spans="1:23" x14ac:dyDescent="0.25">
      <c r="A128" s="42" t="s">
        <v>36</v>
      </c>
      <c r="B128" s="16"/>
      <c r="C128" s="16"/>
      <c r="D128" s="54"/>
      <c r="E128" s="45">
        <v>7680000</v>
      </c>
      <c r="F128" s="45"/>
      <c r="G128" s="45"/>
      <c r="H128" s="45">
        <f t="shared" si="20"/>
        <v>7680000</v>
      </c>
      <c r="K128" s="45">
        <f t="shared" si="18"/>
        <v>7680000</v>
      </c>
      <c r="N128" s="45">
        <f t="shared" si="17"/>
        <v>7680000</v>
      </c>
      <c r="R128" s="45">
        <f t="shared" si="22"/>
        <v>7680000</v>
      </c>
      <c r="W128" s="44">
        <f t="shared" si="21"/>
        <v>7680000</v>
      </c>
    </row>
    <row r="129" spans="1:23" x14ac:dyDescent="0.25">
      <c r="A129" s="42"/>
      <c r="B129" s="16"/>
      <c r="C129" s="16"/>
      <c r="D129" s="54"/>
      <c r="E129" s="45"/>
      <c r="F129" s="45"/>
      <c r="G129" s="45"/>
      <c r="H129" s="45">
        <f t="shared" si="20"/>
        <v>0</v>
      </c>
      <c r="K129" s="45">
        <f t="shared" si="18"/>
        <v>0</v>
      </c>
      <c r="N129" s="45">
        <f t="shared" si="17"/>
        <v>0</v>
      </c>
      <c r="R129" s="45">
        <f t="shared" si="22"/>
        <v>0</v>
      </c>
      <c r="W129" s="44">
        <f t="shared" si="21"/>
        <v>0</v>
      </c>
    </row>
    <row r="130" spans="1:23" x14ac:dyDescent="0.25">
      <c r="A130" s="55" t="s">
        <v>60</v>
      </c>
      <c r="B130" s="57"/>
      <c r="C130" s="57"/>
      <c r="D130" s="57"/>
      <c r="E130" s="56">
        <v>11519487</v>
      </c>
      <c r="F130" s="56"/>
      <c r="G130" s="56"/>
      <c r="H130" s="56">
        <f t="shared" si="20"/>
        <v>11519487</v>
      </c>
      <c r="K130" s="56">
        <f t="shared" si="18"/>
        <v>11519487</v>
      </c>
      <c r="M130" s="10"/>
      <c r="N130" s="56">
        <f t="shared" si="17"/>
        <v>11519487</v>
      </c>
      <c r="R130" s="56">
        <f t="shared" si="22"/>
        <v>11519487</v>
      </c>
      <c r="W130" s="41">
        <f t="shared" si="21"/>
        <v>11519487</v>
      </c>
    </row>
    <row r="131" spans="1:23" x14ac:dyDescent="0.25">
      <c r="A131" s="33" t="s">
        <v>47</v>
      </c>
      <c r="B131" s="3">
        <v>40</v>
      </c>
      <c r="C131" s="3">
        <v>50</v>
      </c>
      <c r="D131" s="54"/>
      <c r="E131" s="41">
        <v>2660974</v>
      </c>
      <c r="F131" s="41"/>
      <c r="G131" s="41"/>
      <c r="H131" s="41">
        <f t="shared" si="20"/>
        <v>2660974</v>
      </c>
      <c r="K131" s="41">
        <f t="shared" si="18"/>
        <v>2660974</v>
      </c>
      <c r="N131" s="41">
        <f t="shared" si="17"/>
        <v>2660974</v>
      </c>
      <c r="R131" s="41">
        <f t="shared" si="22"/>
        <v>2660974</v>
      </c>
      <c r="W131" s="44">
        <f t="shared" si="21"/>
        <v>2660974</v>
      </c>
    </row>
    <row r="132" spans="1:23" x14ac:dyDescent="0.25">
      <c r="A132" s="42" t="s">
        <v>31</v>
      </c>
      <c r="B132" s="40"/>
      <c r="C132" s="40"/>
      <c r="D132" s="54"/>
      <c r="E132" s="44">
        <v>94502</v>
      </c>
      <c r="F132" s="44"/>
      <c r="G132" s="44"/>
      <c r="H132" s="44">
        <f t="shared" si="20"/>
        <v>94502</v>
      </c>
      <c r="K132" s="44">
        <f t="shared" si="18"/>
        <v>94502</v>
      </c>
      <c r="N132" s="44">
        <f t="shared" si="17"/>
        <v>94502</v>
      </c>
      <c r="R132" s="44">
        <f t="shared" si="22"/>
        <v>94502</v>
      </c>
      <c r="W132" s="44">
        <f t="shared" si="21"/>
        <v>94502</v>
      </c>
    </row>
    <row r="133" spans="1:23" x14ac:dyDescent="0.25">
      <c r="A133" s="42" t="s">
        <v>32</v>
      </c>
      <c r="B133" s="40"/>
      <c r="C133" s="40"/>
      <c r="D133" s="54"/>
      <c r="E133" s="44">
        <v>453213</v>
      </c>
      <c r="F133" s="44"/>
      <c r="G133" s="44"/>
      <c r="H133" s="44">
        <f t="shared" si="20"/>
        <v>453213</v>
      </c>
      <c r="K133" s="44">
        <f t="shared" si="18"/>
        <v>453213</v>
      </c>
      <c r="N133" s="44">
        <f t="shared" si="17"/>
        <v>453213</v>
      </c>
      <c r="R133" s="44">
        <f t="shared" si="22"/>
        <v>453213</v>
      </c>
      <c r="W133" s="44">
        <f t="shared" si="21"/>
        <v>453213</v>
      </c>
    </row>
    <row r="134" spans="1:23" x14ac:dyDescent="0.25">
      <c r="A134" s="42" t="s">
        <v>36</v>
      </c>
      <c r="B134" s="40"/>
      <c r="C134" s="40"/>
      <c r="D134" s="54"/>
      <c r="E134" s="44">
        <v>1685123.2048000002</v>
      </c>
      <c r="F134" s="44"/>
      <c r="G134" s="44"/>
      <c r="H134" s="44">
        <f t="shared" si="20"/>
        <v>1685123.2048000002</v>
      </c>
      <c r="K134" s="44">
        <f t="shared" si="18"/>
        <v>1685123.2048000002</v>
      </c>
      <c r="N134" s="44">
        <f t="shared" si="17"/>
        <v>1685123.2048000002</v>
      </c>
      <c r="R134" s="44">
        <f t="shared" si="22"/>
        <v>1685123.2048000002</v>
      </c>
      <c r="W134" s="44">
        <f t="shared" si="21"/>
        <v>1685123.2048000002</v>
      </c>
    </row>
    <row r="135" spans="1:23" x14ac:dyDescent="0.25">
      <c r="A135" s="42" t="s">
        <v>49</v>
      </c>
      <c r="B135" s="40"/>
      <c r="C135" s="40"/>
      <c r="D135" s="54"/>
      <c r="E135" s="44">
        <v>4585.7951999999987</v>
      </c>
      <c r="F135" s="44"/>
      <c r="G135" s="44"/>
      <c r="H135" s="44">
        <f t="shared" si="20"/>
        <v>4585.7951999999987</v>
      </c>
      <c r="K135" s="44">
        <f t="shared" si="18"/>
        <v>4585.7951999999987</v>
      </c>
      <c r="N135" s="44">
        <f t="shared" si="17"/>
        <v>4585.7951999999987</v>
      </c>
      <c r="R135" s="44">
        <f t="shared" si="22"/>
        <v>4585.7951999999987</v>
      </c>
      <c r="W135" s="44">
        <f t="shared" si="21"/>
        <v>4585.7951999999987</v>
      </c>
    </row>
    <row r="136" spans="1:23" x14ac:dyDescent="0.25">
      <c r="A136" s="42" t="s">
        <v>42</v>
      </c>
      <c r="B136" s="40"/>
      <c r="C136" s="40"/>
      <c r="D136" s="54"/>
      <c r="E136" s="44">
        <v>368550</v>
      </c>
      <c r="F136" s="44"/>
      <c r="G136" s="44"/>
      <c r="H136" s="44">
        <f t="shared" si="20"/>
        <v>368550</v>
      </c>
      <c r="K136" s="44">
        <f t="shared" si="18"/>
        <v>368550</v>
      </c>
      <c r="N136" s="44">
        <f t="shared" si="17"/>
        <v>368550</v>
      </c>
      <c r="R136" s="44">
        <f t="shared" si="22"/>
        <v>368550</v>
      </c>
      <c r="W136" s="44">
        <f t="shared" si="21"/>
        <v>368550</v>
      </c>
    </row>
    <row r="137" spans="1:23" x14ac:dyDescent="0.25">
      <c r="A137" s="42" t="s">
        <v>51</v>
      </c>
      <c r="B137" s="40"/>
      <c r="C137" s="40"/>
      <c r="D137" s="54"/>
      <c r="E137" s="44">
        <v>55000</v>
      </c>
      <c r="F137" s="44"/>
      <c r="G137" s="44"/>
      <c r="H137" s="44">
        <f t="shared" si="20"/>
        <v>55000</v>
      </c>
      <c r="K137" s="44">
        <f t="shared" si="18"/>
        <v>55000</v>
      </c>
      <c r="N137" s="44">
        <f t="shared" si="17"/>
        <v>55000</v>
      </c>
      <c r="R137" s="44">
        <f t="shared" si="22"/>
        <v>55000</v>
      </c>
      <c r="W137" s="44">
        <f t="shared" si="21"/>
        <v>55000</v>
      </c>
    </row>
    <row r="138" spans="1:23" x14ac:dyDescent="0.25">
      <c r="A138" s="33" t="s">
        <v>53</v>
      </c>
      <c r="B138" s="3">
        <v>40</v>
      </c>
      <c r="C138" s="3">
        <v>55</v>
      </c>
      <c r="D138" s="54"/>
      <c r="E138" s="41">
        <v>5944978</v>
      </c>
      <c r="F138" s="41"/>
      <c r="G138" s="41"/>
      <c r="H138" s="41">
        <f t="shared" si="20"/>
        <v>5944978</v>
      </c>
      <c r="K138" s="41">
        <f t="shared" si="18"/>
        <v>5944978</v>
      </c>
      <c r="N138" s="41">
        <f t="shared" si="17"/>
        <v>5944978</v>
      </c>
      <c r="R138" s="41">
        <f t="shared" si="22"/>
        <v>5944978</v>
      </c>
      <c r="W138" s="41">
        <f t="shared" si="21"/>
        <v>5944978</v>
      </c>
    </row>
    <row r="139" spans="1:23" x14ac:dyDescent="0.25">
      <c r="A139" s="42" t="s">
        <v>31</v>
      </c>
      <c r="B139" s="3"/>
      <c r="C139" s="3"/>
      <c r="D139" s="54"/>
      <c r="E139" s="44">
        <v>312730</v>
      </c>
      <c r="F139" s="44"/>
      <c r="G139" s="44"/>
      <c r="H139" s="44">
        <f t="shared" si="20"/>
        <v>312730</v>
      </c>
      <c r="K139" s="44">
        <f t="shared" si="18"/>
        <v>312730</v>
      </c>
      <c r="N139" s="44">
        <f t="shared" si="17"/>
        <v>312730</v>
      </c>
      <c r="R139" s="44">
        <f t="shared" si="22"/>
        <v>312730</v>
      </c>
      <c r="W139" s="44">
        <f t="shared" si="21"/>
        <v>312730</v>
      </c>
    </row>
    <row r="140" spans="1:23" x14ac:dyDescent="0.25">
      <c r="A140" s="42" t="s">
        <v>32</v>
      </c>
      <c r="B140" s="3"/>
      <c r="C140" s="3"/>
      <c r="D140" s="54"/>
      <c r="E140" s="44">
        <v>1107357</v>
      </c>
      <c r="F140" s="44"/>
      <c r="G140" s="44"/>
      <c r="H140" s="44">
        <f t="shared" si="20"/>
        <v>1107357</v>
      </c>
      <c r="K140" s="44">
        <f t="shared" si="18"/>
        <v>1107357</v>
      </c>
      <c r="N140" s="44">
        <f t="shared" si="17"/>
        <v>1107357</v>
      </c>
      <c r="R140" s="44">
        <f t="shared" si="22"/>
        <v>1107357</v>
      </c>
      <c r="W140" s="44">
        <f t="shared" si="21"/>
        <v>1107357</v>
      </c>
    </row>
    <row r="141" spans="1:23" x14ac:dyDescent="0.25">
      <c r="A141" s="42" t="s">
        <v>36</v>
      </c>
      <c r="B141" s="3"/>
      <c r="C141" s="3"/>
      <c r="D141" s="54"/>
      <c r="E141" s="45">
        <v>3682920.4079999998</v>
      </c>
      <c r="F141" s="45"/>
      <c r="G141" s="45"/>
      <c r="H141" s="45">
        <f t="shared" si="20"/>
        <v>3682920.4079999998</v>
      </c>
      <c r="K141" s="45">
        <f t="shared" si="18"/>
        <v>3682920.4079999998</v>
      </c>
      <c r="N141" s="45">
        <f t="shared" si="17"/>
        <v>3682920.4079999998</v>
      </c>
      <c r="R141" s="45">
        <f t="shared" si="22"/>
        <v>3682920.4079999998</v>
      </c>
      <c r="W141" s="44">
        <f t="shared" si="21"/>
        <v>3682920.4079999998</v>
      </c>
    </row>
    <row r="142" spans="1:23" x14ac:dyDescent="0.25">
      <c r="A142" s="42" t="s">
        <v>49</v>
      </c>
      <c r="B142" s="3"/>
      <c r="C142" s="3"/>
      <c r="D142" s="54"/>
      <c r="E142" s="45">
        <v>470.59199999999998</v>
      </c>
      <c r="F142" s="45"/>
      <c r="G142" s="45"/>
      <c r="H142" s="45">
        <f t="shared" si="20"/>
        <v>470.59199999999998</v>
      </c>
      <c r="K142" s="45">
        <f t="shared" si="18"/>
        <v>470.59199999999998</v>
      </c>
      <c r="N142" s="45">
        <f t="shared" si="17"/>
        <v>470.59199999999998</v>
      </c>
      <c r="R142" s="45">
        <f t="shared" si="22"/>
        <v>470.59199999999998</v>
      </c>
      <c r="W142" s="44">
        <f t="shared" si="21"/>
        <v>470.59199999999998</v>
      </c>
    </row>
    <row r="143" spans="1:23" x14ac:dyDescent="0.25">
      <c r="A143" s="42" t="s">
        <v>42</v>
      </c>
      <c r="B143" s="3"/>
      <c r="C143" s="3"/>
      <c r="D143" s="54"/>
      <c r="E143" s="45">
        <v>741500</v>
      </c>
      <c r="F143" s="45"/>
      <c r="G143" s="45"/>
      <c r="H143" s="45">
        <f t="shared" si="20"/>
        <v>741500</v>
      </c>
      <c r="K143" s="45">
        <f t="shared" si="18"/>
        <v>741500</v>
      </c>
      <c r="N143" s="45">
        <f t="shared" si="17"/>
        <v>741500</v>
      </c>
      <c r="R143" s="45">
        <f t="shared" si="22"/>
        <v>741500</v>
      </c>
      <c r="W143" s="44">
        <f t="shared" si="21"/>
        <v>741500</v>
      </c>
    </row>
    <row r="144" spans="1:23" x14ac:dyDescent="0.25">
      <c r="A144" s="42" t="s">
        <v>51</v>
      </c>
      <c r="B144" s="3"/>
      <c r="C144" s="3"/>
      <c r="D144" s="54"/>
      <c r="E144" s="45">
        <v>100000</v>
      </c>
      <c r="F144" s="45"/>
      <c r="G144" s="45"/>
      <c r="H144" s="45">
        <f t="shared" si="20"/>
        <v>100000</v>
      </c>
      <c r="K144" s="45">
        <f t="shared" si="18"/>
        <v>100000</v>
      </c>
      <c r="N144" s="45">
        <f t="shared" si="17"/>
        <v>100000</v>
      </c>
      <c r="R144" s="45">
        <f t="shared" si="22"/>
        <v>100000</v>
      </c>
      <c r="W144" s="44">
        <f t="shared" si="21"/>
        <v>100000</v>
      </c>
    </row>
    <row r="145" spans="1:23" x14ac:dyDescent="0.25">
      <c r="A145" s="58" t="s">
        <v>61</v>
      </c>
      <c r="B145" s="59">
        <v>40</v>
      </c>
      <c r="C145" s="59">
        <v>45</v>
      </c>
      <c r="D145" s="61"/>
      <c r="E145" s="41">
        <v>198535</v>
      </c>
      <c r="F145" s="41"/>
      <c r="G145" s="41"/>
      <c r="H145" s="41">
        <f t="shared" si="20"/>
        <v>198535</v>
      </c>
      <c r="K145" s="41">
        <f t="shared" si="18"/>
        <v>198535</v>
      </c>
      <c r="N145" s="41">
        <f t="shared" si="17"/>
        <v>198535</v>
      </c>
      <c r="R145" s="41">
        <f t="shared" si="22"/>
        <v>198535</v>
      </c>
      <c r="W145" s="44">
        <f t="shared" si="21"/>
        <v>198535</v>
      </c>
    </row>
    <row r="146" spans="1:23" x14ac:dyDescent="0.25">
      <c r="A146" s="62" t="s">
        <v>36</v>
      </c>
      <c r="B146" s="63"/>
      <c r="C146" s="63"/>
      <c r="D146" s="64"/>
      <c r="E146" s="45">
        <v>198535</v>
      </c>
      <c r="F146" s="45"/>
      <c r="G146" s="45"/>
      <c r="H146" s="45">
        <f t="shared" si="20"/>
        <v>198535</v>
      </c>
      <c r="K146" s="45">
        <f t="shared" si="18"/>
        <v>198535</v>
      </c>
      <c r="N146" s="45">
        <f t="shared" si="17"/>
        <v>198535</v>
      </c>
      <c r="R146" s="45">
        <f t="shared" si="22"/>
        <v>198535</v>
      </c>
      <c r="W146" s="44">
        <f t="shared" si="21"/>
        <v>198535</v>
      </c>
    </row>
    <row r="147" spans="1:23" x14ac:dyDescent="0.25">
      <c r="A147" s="58" t="s">
        <v>62</v>
      </c>
      <c r="B147" s="59">
        <v>40</v>
      </c>
      <c r="C147" s="59">
        <v>15</v>
      </c>
      <c r="D147" s="16" t="s">
        <v>38</v>
      </c>
      <c r="E147" s="15">
        <v>2715000</v>
      </c>
      <c r="F147" s="15"/>
      <c r="G147" s="15"/>
      <c r="H147" s="15">
        <f t="shared" si="20"/>
        <v>2715000</v>
      </c>
      <c r="K147" s="15">
        <f t="shared" si="18"/>
        <v>2715000</v>
      </c>
      <c r="N147" s="15">
        <f t="shared" si="17"/>
        <v>2715000</v>
      </c>
      <c r="R147" s="15">
        <f t="shared" si="22"/>
        <v>2715000</v>
      </c>
      <c r="W147" s="44">
        <f t="shared" si="21"/>
        <v>2715000</v>
      </c>
    </row>
    <row r="148" spans="1:23" x14ac:dyDescent="0.25">
      <c r="A148" s="58"/>
      <c r="B148" s="59"/>
      <c r="C148" s="59"/>
      <c r="D148" s="65"/>
      <c r="E148" s="6"/>
      <c r="F148" s="6"/>
      <c r="G148" s="6"/>
      <c r="H148" s="6">
        <f t="shared" si="20"/>
        <v>0</v>
      </c>
      <c r="K148" s="6">
        <f t="shared" si="18"/>
        <v>0</v>
      </c>
      <c r="N148" s="6">
        <f t="shared" si="17"/>
        <v>0</v>
      </c>
      <c r="R148" s="6">
        <f t="shared" si="22"/>
        <v>0</v>
      </c>
      <c r="W148" s="44">
        <f t="shared" si="21"/>
        <v>0</v>
      </c>
    </row>
    <row r="149" spans="1:23" ht="15.75" x14ac:dyDescent="0.25">
      <c r="A149" s="66" t="s">
        <v>63</v>
      </c>
      <c r="B149" s="59"/>
      <c r="C149" s="59"/>
      <c r="D149" s="65"/>
      <c r="E149" s="67">
        <v>56163995</v>
      </c>
      <c r="F149" s="67"/>
      <c r="G149" s="67"/>
      <c r="H149" s="67">
        <f t="shared" si="20"/>
        <v>56163995</v>
      </c>
      <c r="K149" s="67">
        <f t="shared" si="18"/>
        <v>56163995</v>
      </c>
      <c r="M149" s="10"/>
      <c r="N149" s="67">
        <f t="shared" si="17"/>
        <v>56163995</v>
      </c>
      <c r="R149" s="67">
        <f t="shared" si="22"/>
        <v>56163995</v>
      </c>
      <c r="W149" s="41">
        <f t="shared" si="21"/>
        <v>56163995</v>
      </c>
    </row>
    <row r="150" spans="1:23" x14ac:dyDescent="0.25">
      <c r="A150" s="58" t="s">
        <v>61</v>
      </c>
      <c r="B150" s="59">
        <v>41</v>
      </c>
      <c r="C150" s="59">
        <v>45</v>
      </c>
      <c r="D150" s="65"/>
      <c r="E150" s="41">
        <v>19098781</v>
      </c>
      <c r="F150" s="41"/>
      <c r="G150" s="41"/>
      <c r="H150" s="41">
        <f t="shared" si="20"/>
        <v>19098781</v>
      </c>
      <c r="K150" s="41">
        <f t="shared" si="18"/>
        <v>19098781</v>
      </c>
      <c r="N150" s="41">
        <f t="shared" si="17"/>
        <v>19098781</v>
      </c>
      <c r="R150" s="41">
        <f t="shared" si="22"/>
        <v>19098781</v>
      </c>
      <c r="W150" s="44">
        <f t="shared" si="21"/>
        <v>19098781</v>
      </c>
    </row>
    <row r="151" spans="1:23" x14ac:dyDescent="0.25">
      <c r="A151" s="62" t="s">
        <v>36</v>
      </c>
      <c r="B151" s="59"/>
      <c r="C151" s="59"/>
      <c r="D151" s="65"/>
      <c r="E151" s="45">
        <v>19098781</v>
      </c>
      <c r="F151" s="45"/>
      <c r="G151" s="45"/>
      <c r="H151" s="45">
        <f t="shared" si="20"/>
        <v>19098781</v>
      </c>
      <c r="K151" s="45">
        <f t="shared" si="18"/>
        <v>19098781</v>
      </c>
      <c r="N151" s="45">
        <f t="shared" si="17"/>
        <v>19098781</v>
      </c>
      <c r="R151" s="45">
        <f t="shared" si="22"/>
        <v>19098781</v>
      </c>
      <c r="W151" s="44">
        <f t="shared" si="21"/>
        <v>19098781</v>
      </c>
    </row>
    <row r="152" spans="1:23" x14ac:dyDescent="0.25">
      <c r="A152" s="58" t="s">
        <v>64</v>
      </c>
      <c r="B152" s="105"/>
      <c r="C152" s="105"/>
      <c r="D152" s="60"/>
      <c r="E152" s="41">
        <v>37065214</v>
      </c>
      <c r="F152" s="41"/>
      <c r="G152" s="41"/>
      <c r="H152" s="41">
        <f t="shared" si="20"/>
        <v>37065214</v>
      </c>
      <c r="K152" s="41">
        <f t="shared" si="18"/>
        <v>37065214</v>
      </c>
      <c r="N152" s="41">
        <f t="shared" si="17"/>
        <v>37065214</v>
      </c>
      <c r="R152" s="41">
        <f t="shared" si="22"/>
        <v>37065214</v>
      </c>
      <c r="W152" s="44">
        <f t="shared" si="21"/>
        <v>37065214</v>
      </c>
    </row>
    <row r="153" spans="1:23" x14ac:dyDescent="0.25">
      <c r="A153" s="62" t="s">
        <v>48</v>
      </c>
      <c r="B153" s="59">
        <v>41</v>
      </c>
      <c r="C153" s="59">
        <v>45</v>
      </c>
      <c r="D153" s="3" t="s">
        <v>65</v>
      </c>
      <c r="E153" s="45">
        <v>6720000</v>
      </c>
      <c r="F153" s="45"/>
      <c r="G153" s="45"/>
      <c r="H153" s="45">
        <f t="shared" si="20"/>
        <v>6720000</v>
      </c>
      <c r="K153" s="45">
        <f t="shared" si="18"/>
        <v>6720000</v>
      </c>
      <c r="N153" s="45">
        <f t="shared" ref="N153:N204" si="23">K153+L153+M153</f>
        <v>6720000</v>
      </c>
      <c r="R153" s="45">
        <f t="shared" si="22"/>
        <v>6720000</v>
      </c>
      <c r="W153" s="44">
        <f t="shared" si="21"/>
        <v>6720000</v>
      </c>
    </row>
    <row r="154" spans="1:23" x14ac:dyDescent="0.25">
      <c r="A154" s="62" t="s">
        <v>36</v>
      </c>
      <c r="B154" s="59">
        <v>41</v>
      </c>
      <c r="C154" s="59">
        <v>45</v>
      </c>
      <c r="D154" s="3" t="s">
        <v>38</v>
      </c>
      <c r="E154" s="45">
        <v>1165214</v>
      </c>
      <c r="F154" s="45"/>
      <c r="G154" s="45"/>
      <c r="H154" s="45">
        <f t="shared" si="20"/>
        <v>1165214</v>
      </c>
      <c r="K154" s="45">
        <f t="shared" si="18"/>
        <v>1165214</v>
      </c>
      <c r="N154" s="45">
        <f t="shared" si="23"/>
        <v>1165214</v>
      </c>
      <c r="R154" s="45">
        <f t="shared" si="22"/>
        <v>1165214</v>
      </c>
      <c r="W154" s="44">
        <f t="shared" si="21"/>
        <v>1165214</v>
      </c>
    </row>
    <row r="155" spans="1:23" x14ac:dyDescent="0.25">
      <c r="A155" s="62" t="s">
        <v>51</v>
      </c>
      <c r="B155" s="59">
        <v>41</v>
      </c>
      <c r="C155" s="59">
        <v>45</v>
      </c>
      <c r="D155" s="3" t="s">
        <v>66</v>
      </c>
      <c r="E155" s="45">
        <v>29180000</v>
      </c>
      <c r="F155" s="45"/>
      <c r="G155" s="45"/>
      <c r="H155" s="45">
        <f t="shared" si="20"/>
        <v>29180000</v>
      </c>
      <c r="K155" s="45">
        <f t="shared" si="18"/>
        <v>29180000</v>
      </c>
      <c r="N155" s="45">
        <f t="shared" si="23"/>
        <v>29180000</v>
      </c>
      <c r="R155" s="45">
        <f t="shared" si="22"/>
        <v>29180000</v>
      </c>
      <c r="W155" s="44">
        <f t="shared" si="21"/>
        <v>29180000</v>
      </c>
    </row>
    <row r="156" spans="1:23" x14ac:dyDescent="0.25">
      <c r="A156" s="58"/>
      <c r="B156" s="59"/>
      <c r="C156" s="59"/>
      <c r="D156" s="16"/>
      <c r="E156" s="6"/>
      <c r="F156" s="6"/>
      <c r="G156" s="6"/>
      <c r="H156" s="6">
        <f t="shared" si="20"/>
        <v>0</v>
      </c>
      <c r="K156" s="6">
        <f t="shared" si="18"/>
        <v>0</v>
      </c>
      <c r="N156" s="6">
        <f t="shared" si="23"/>
        <v>0</v>
      </c>
      <c r="R156" s="6">
        <f t="shared" si="22"/>
        <v>0</v>
      </c>
      <c r="W156" s="44">
        <f t="shared" si="21"/>
        <v>0</v>
      </c>
    </row>
    <row r="157" spans="1:23" x14ac:dyDescent="0.25">
      <c r="A157" s="66" t="s">
        <v>67</v>
      </c>
      <c r="B157" s="59">
        <v>43</v>
      </c>
      <c r="C157" s="59">
        <v>45</v>
      </c>
      <c r="D157" s="26" t="s">
        <v>68</v>
      </c>
      <c r="E157" s="41">
        <v>875000</v>
      </c>
      <c r="F157" s="41"/>
      <c r="G157" s="41"/>
      <c r="H157" s="41">
        <f t="shared" si="20"/>
        <v>875000</v>
      </c>
      <c r="K157" s="41">
        <f t="shared" si="18"/>
        <v>875000</v>
      </c>
      <c r="N157" s="41">
        <f t="shared" si="23"/>
        <v>875000</v>
      </c>
      <c r="R157" s="41">
        <f t="shared" si="22"/>
        <v>875000</v>
      </c>
      <c r="W157" s="41">
        <f t="shared" si="21"/>
        <v>875000</v>
      </c>
    </row>
    <row r="158" spans="1:23" x14ac:dyDescent="0.25">
      <c r="A158" s="62" t="s">
        <v>49</v>
      </c>
      <c r="B158" s="59"/>
      <c r="C158" s="59"/>
      <c r="D158" s="65"/>
      <c r="E158" s="45">
        <v>875000</v>
      </c>
      <c r="F158" s="45"/>
      <c r="G158" s="45"/>
      <c r="H158" s="45">
        <f t="shared" si="20"/>
        <v>875000</v>
      </c>
      <c r="K158" s="45">
        <f t="shared" si="18"/>
        <v>875000</v>
      </c>
      <c r="N158" s="45">
        <f t="shared" si="23"/>
        <v>875000</v>
      </c>
      <c r="R158" s="45">
        <f t="shared" si="22"/>
        <v>875000</v>
      </c>
      <c r="W158" s="44">
        <f t="shared" si="21"/>
        <v>875000</v>
      </c>
    </row>
    <row r="159" spans="1:23" x14ac:dyDescent="0.25">
      <c r="A159" s="14"/>
      <c r="B159" s="3"/>
      <c r="C159" s="3"/>
      <c r="D159" s="54"/>
      <c r="E159" s="49"/>
      <c r="F159" s="49"/>
      <c r="G159" s="49"/>
      <c r="H159" s="49">
        <f t="shared" si="20"/>
        <v>0</v>
      </c>
      <c r="K159" s="49">
        <f t="shared" si="18"/>
        <v>0</v>
      </c>
      <c r="N159" s="49">
        <f t="shared" si="23"/>
        <v>0</v>
      </c>
      <c r="R159" s="49">
        <f t="shared" si="22"/>
        <v>0</v>
      </c>
      <c r="W159" s="44">
        <f t="shared" si="21"/>
        <v>0</v>
      </c>
    </row>
    <row r="160" spans="1:23" x14ac:dyDescent="0.25">
      <c r="A160" s="35" t="s">
        <v>69</v>
      </c>
      <c r="B160" s="3">
        <v>60</v>
      </c>
      <c r="C160" s="40">
        <v>610</v>
      </c>
      <c r="D160" s="54"/>
      <c r="E160" s="41">
        <v>9351</v>
      </c>
      <c r="F160" s="41"/>
      <c r="G160" s="41"/>
      <c r="H160" s="41">
        <f t="shared" si="20"/>
        <v>9351</v>
      </c>
      <c r="K160" s="41">
        <f t="shared" ref="K160:K168" si="24">H160+I160+J160</f>
        <v>9351</v>
      </c>
      <c r="N160" s="41">
        <f t="shared" si="23"/>
        <v>9351</v>
      </c>
      <c r="R160" s="41">
        <f t="shared" si="22"/>
        <v>9351</v>
      </c>
      <c r="W160" s="41">
        <f t="shared" si="21"/>
        <v>9351</v>
      </c>
    </row>
    <row r="161" spans="1:23" x14ac:dyDescent="0.25">
      <c r="A161" s="42" t="s">
        <v>33</v>
      </c>
      <c r="B161" s="3"/>
      <c r="C161" s="3"/>
      <c r="D161" s="54"/>
      <c r="E161" s="44">
        <v>3401</v>
      </c>
      <c r="F161" s="44"/>
      <c r="G161" s="44"/>
      <c r="H161" s="44">
        <f t="shared" si="20"/>
        <v>3401</v>
      </c>
      <c r="K161" s="44">
        <f t="shared" si="24"/>
        <v>3401</v>
      </c>
      <c r="N161" s="44">
        <f t="shared" si="23"/>
        <v>3401</v>
      </c>
      <c r="R161" s="44">
        <f t="shared" si="22"/>
        <v>3401</v>
      </c>
      <c r="W161" s="44">
        <f t="shared" si="21"/>
        <v>3401</v>
      </c>
    </row>
    <row r="162" spans="1:23" x14ac:dyDescent="0.25">
      <c r="A162" s="42" t="s">
        <v>36</v>
      </c>
      <c r="B162" s="3"/>
      <c r="C162" s="3"/>
      <c r="D162" s="54"/>
      <c r="E162" s="45">
        <v>5950</v>
      </c>
      <c r="F162" s="45"/>
      <c r="G162" s="45"/>
      <c r="H162" s="45">
        <f t="shared" si="20"/>
        <v>5950</v>
      </c>
      <c r="K162" s="45">
        <f t="shared" si="24"/>
        <v>5950</v>
      </c>
      <c r="N162" s="45">
        <f t="shared" si="23"/>
        <v>5950</v>
      </c>
      <c r="R162" s="45">
        <f t="shared" si="22"/>
        <v>5950</v>
      </c>
      <c r="W162" s="44">
        <f t="shared" si="21"/>
        <v>5950</v>
      </c>
    </row>
    <row r="163" spans="1:23" x14ac:dyDescent="0.25">
      <c r="A163" s="48"/>
      <c r="B163" s="3"/>
      <c r="C163" s="3"/>
      <c r="D163" s="54"/>
      <c r="E163" s="49"/>
      <c r="F163" s="49"/>
      <c r="G163" s="49"/>
      <c r="H163" s="49">
        <f t="shared" si="20"/>
        <v>0</v>
      </c>
      <c r="K163" s="49">
        <f t="shared" si="24"/>
        <v>0</v>
      </c>
      <c r="N163" s="49">
        <f t="shared" si="23"/>
        <v>0</v>
      </c>
      <c r="R163" s="49">
        <f t="shared" si="22"/>
        <v>0</v>
      </c>
      <c r="W163" s="44">
        <f t="shared" si="21"/>
        <v>0</v>
      </c>
    </row>
    <row r="164" spans="1:23" ht="15.75" x14ac:dyDescent="0.25">
      <c r="A164" s="35" t="s">
        <v>26</v>
      </c>
      <c r="B164" s="69"/>
      <c r="C164" s="69"/>
      <c r="D164" s="68"/>
      <c r="E164" s="70">
        <v>3763265</v>
      </c>
      <c r="F164" s="70"/>
      <c r="G164" s="70"/>
      <c r="H164" s="70">
        <f t="shared" si="20"/>
        <v>3763265</v>
      </c>
      <c r="K164" s="70">
        <f t="shared" si="24"/>
        <v>3763265</v>
      </c>
      <c r="N164" s="70">
        <f t="shared" si="23"/>
        <v>3763265</v>
      </c>
      <c r="R164" s="70">
        <f t="shared" si="22"/>
        <v>3763265</v>
      </c>
      <c r="T164" s="24"/>
      <c r="U164" s="41">
        <v>-215772.0001</v>
      </c>
      <c r="V164" s="104"/>
      <c r="W164" s="41">
        <f t="shared" si="21"/>
        <v>3547492.9999000002</v>
      </c>
    </row>
    <row r="165" spans="1:23" ht="15.75" x14ac:dyDescent="0.25">
      <c r="A165" s="2" t="s">
        <v>26</v>
      </c>
      <c r="B165" s="3">
        <v>10</v>
      </c>
      <c r="C165" s="3">
        <v>601</v>
      </c>
      <c r="D165" s="69"/>
      <c r="E165" s="45">
        <v>2653575</v>
      </c>
      <c r="F165" s="45"/>
      <c r="G165" s="45"/>
      <c r="H165" s="45">
        <f t="shared" si="20"/>
        <v>2653575</v>
      </c>
      <c r="K165" s="45">
        <f t="shared" si="24"/>
        <v>2653575</v>
      </c>
      <c r="N165" s="45">
        <f t="shared" si="23"/>
        <v>2653575</v>
      </c>
      <c r="R165" s="45">
        <f t="shared" si="22"/>
        <v>2653575</v>
      </c>
      <c r="T165" s="24"/>
      <c r="U165" s="44">
        <v>-215772.0001</v>
      </c>
      <c r="W165" s="44">
        <f t="shared" si="21"/>
        <v>2437802.9999000002</v>
      </c>
    </row>
    <row r="166" spans="1:23" x14ac:dyDescent="0.25">
      <c r="A166" s="2" t="s">
        <v>70</v>
      </c>
      <c r="B166" s="3">
        <v>10</v>
      </c>
      <c r="C166" s="3">
        <v>601</v>
      </c>
      <c r="D166" s="3" t="s">
        <v>55</v>
      </c>
      <c r="E166" s="45">
        <v>194896</v>
      </c>
      <c r="F166" s="45"/>
      <c r="G166" s="45"/>
      <c r="H166" s="45">
        <f t="shared" si="20"/>
        <v>194896</v>
      </c>
      <c r="K166" s="45">
        <f t="shared" si="24"/>
        <v>194896</v>
      </c>
      <c r="N166" s="45">
        <f t="shared" si="23"/>
        <v>194896</v>
      </c>
      <c r="R166" s="45">
        <f t="shared" si="22"/>
        <v>194896</v>
      </c>
      <c r="W166" s="44">
        <f t="shared" si="21"/>
        <v>194896</v>
      </c>
    </row>
    <row r="167" spans="1:23" x14ac:dyDescent="0.25">
      <c r="A167" s="2" t="s">
        <v>60</v>
      </c>
      <c r="B167" s="3">
        <v>40</v>
      </c>
      <c r="C167" s="3">
        <v>601</v>
      </c>
      <c r="D167" s="40"/>
      <c r="E167" s="45">
        <v>879594</v>
      </c>
      <c r="F167" s="45"/>
      <c r="G167" s="45"/>
      <c r="H167" s="45">
        <f t="shared" si="20"/>
        <v>879594</v>
      </c>
      <c r="K167" s="45">
        <f t="shared" si="24"/>
        <v>879594</v>
      </c>
      <c r="N167" s="45">
        <f t="shared" si="23"/>
        <v>879594</v>
      </c>
      <c r="R167" s="45">
        <f t="shared" si="22"/>
        <v>879594</v>
      </c>
      <c r="W167" s="44">
        <f t="shared" si="21"/>
        <v>879594</v>
      </c>
    </row>
    <row r="168" spans="1:23" x14ac:dyDescent="0.25">
      <c r="A168" s="2" t="s">
        <v>60</v>
      </c>
      <c r="B168" s="3">
        <v>40</v>
      </c>
      <c r="C168" s="3">
        <v>601002</v>
      </c>
      <c r="D168" s="40" t="s">
        <v>38</v>
      </c>
      <c r="E168" s="45">
        <v>35200</v>
      </c>
      <c r="F168" s="45"/>
      <c r="G168" s="45"/>
      <c r="H168" s="45">
        <f t="shared" si="20"/>
        <v>35200</v>
      </c>
      <c r="K168" s="45">
        <f t="shared" si="24"/>
        <v>35200</v>
      </c>
      <c r="N168" s="45">
        <f t="shared" si="23"/>
        <v>35200</v>
      </c>
      <c r="R168" s="45">
        <f t="shared" si="22"/>
        <v>35200</v>
      </c>
      <c r="W168" s="44">
        <f t="shared" si="21"/>
        <v>35200</v>
      </c>
    </row>
    <row r="169" spans="1:23" x14ac:dyDescent="0.25">
      <c r="A169" s="7"/>
      <c r="B169" s="19"/>
      <c r="C169" s="19"/>
      <c r="D169" s="7"/>
      <c r="E169" s="7"/>
      <c r="F169" s="7"/>
      <c r="G169" s="7"/>
      <c r="H169" s="7">
        <f t="shared" si="20"/>
        <v>0</v>
      </c>
      <c r="N169">
        <f t="shared" si="23"/>
        <v>0</v>
      </c>
      <c r="W169" s="44">
        <f t="shared" si="21"/>
        <v>0</v>
      </c>
    </row>
    <row r="170" spans="1:23" x14ac:dyDescent="0.25">
      <c r="H170">
        <f t="shared" si="20"/>
        <v>0</v>
      </c>
      <c r="N170">
        <f t="shared" si="23"/>
        <v>0</v>
      </c>
      <c r="W170" s="44">
        <f t="shared" ref="W170:W204" si="25">SUM(R170:V170)</f>
        <v>0</v>
      </c>
    </row>
    <row r="171" spans="1:23" s="74" customFormat="1" ht="18.75" x14ac:dyDescent="0.3">
      <c r="A171" s="18" t="s">
        <v>71</v>
      </c>
      <c r="B171" s="86"/>
      <c r="C171" s="86"/>
      <c r="D171" s="87"/>
      <c r="E171" s="20">
        <v>642973</v>
      </c>
      <c r="F171" s="20"/>
      <c r="G171" s="20"/>
      <c r="H171" s="20">
        <f t="shared" si="20"/>
        <v>642973</v>
      </c>
      <c r="I171" s="20">
        <v>-6810</v>
      </c>
      <c r="J171" s="20">
        <v>55453</v>
      </c>
      <c r="K171" s="20">
        <f>H171+I171+J171</f>
        <v>691616</v>
      </c>
      <c r="L171" s="20">
        <v>-600</v>
      </c>
      <c r="N171" s="20">
        <f t="shared" si="23"/>
        <v>691016</v>
      </c>
      <c r="O171" s="20">
        <v>-50000</v>
      </c>
      <c r="P171" s="20">
        <v>-55453</v>
      </c>
      <c r="R171" s="20">
        <f>N171+O171+P171+Q171</f>
        <v>585563</v>
      </c>
      <c r="S171" s="20">
        <v>-128805</v>
      </c>
      <c r="W171" s="20">
        <f t="shared" si="25"/>
        <v>456758</v>
      </c>
    </row>
    <row r="172" spans="1:23" ht="17.25" x14ac:dyDescent="0.3">
      <c r="A172" s="18" t="s">
        <v>11</v>
      </c>
      <c r="B172" s="19"/>
      <c r="C172" s="19"/>
      <c r="D172" s="7"/>
      <c r="E172" s="20">
        <v>642973</v>
      </c>
      <c r="F172" s="20"/>
      <c r="G172" s="20"/>
      <c r="H172" s="20">
        <f t="shared" si="20"/>
        <v>642973</v>
      </c>
      <c r="I172" s="20">
        <v>-6810</v>
      </c>
      <c r="J172" s="20">
        <v>55453</v>
      </c>
      <c r="K172" s="20">
        <f t="shared" ref="K172:K204" si="26">H172+I172+J172</f>
        <v>691616</v>
      </c>
      <c r="L172" s="20">
        <v>-600</v>
      </c>
      <c r="N172" s="20">
        <f t="shared" si="23"/>
        <v>691016</v>
      </c>
      <c r="O172" s="20">
        <v>-50000</v>
      </c>
      <c r="P172" s="20">
        <v>-55453</v>
      </c>
      <c r="R172" s="20">
        <f t="shared" ref="R172:R183" si="27">N172+O172+P172+Q172</f>
        <v>585563</v>
      </c>
      <c r="S172" s="20">
        <v>-128805</v>
      </c>
      <c r="W172" s="20">
        <f t="shared" si="25"/>
        <v>456758</v>
      </c>
    </row>
    <row r="173" spans="1:23" ht="15.75" x14ac:dyDescent="0.25">
      <c r="A173" s="23" t="s">
        <v>16</v>
      </c>
      <c r="B173" s="19"/>
      <c r="C173" s="19"/>
      <c r="D173" s="7"/>
      <c r="E173" s="24">
        <v>624729</v>
      </c>
      <c r="F173" s="24"/>
      <c r="G173" s="24"/>
      <c r="H173" s="24">
        <f t="shared" si="20"/>
        <v>624729</v>
      </c>
      <c r="I173" s="24">
        <v>-6810</v>
      </c>
      <c r="J173" s="24">
        <v>55453</v>
      </c>
      <c r="K173" s="24">
        <f t="shared" si="26"/>
        <v>673372</v>
      </c>
      <c r="L173" s="24">
        <v>-600</v>
      </c>
      <c r="N173" s="24">
        <f t="shared" si="23"/>
        <v>672772</v>
      </c>
      <c r="O173" s="24">
        <v>-50000</v>
      </c>
      <c r="P173" s="24">
        <v>-55453</v>
      </c>
      <c r="R173" s="24">
        <f t="shared" si="27"/>
        <v>567319</v>
      </c>
      <c r="S173" s="24">
        <v>-128805</v>
      </c>
      <c r="W173" s="44">
        <f t="shared" si="25"/>
        <v>438514</v>
      </c>
    </row>
    <row r="174" spans="1:23" ht="15.75" x14ac:dyDescent="0.25">
      <c r="A174" s="21" t="s">
        <v>26</v>
      </c>
      <c r="B174" s="19"/>
      <c r="C174" s="19"/>
      <c r="D174" s="7"/>
      <c r="E174" s="22">
        <v>18244</v>
      </c>
      <c r="F174" s="22"/>
      <c r="G174" s="22"/>
      <c r="H174" s="22">
        <f t="shared" si="20"/>
        <v>18244</v>
      </c>
      <c r="K174" s="22">
        <f t="shared" si="26"/>
        <v>18244</v>
      </c>
      <c r="M174" s="10"/>
      <c r="N174" s="22">
        <f t="shared" si="23"/>
        <v>18244</v>
      </c>
      <c r="O174" s="22"/>
      <c r="P174" s="22"/>
      <c r="R174" s="22">
        <f t="shared" si="27"/>
        <v>18244</v>
      </c>
      <c r="W174" s="44">
        <f t="shared" si="25"/>
        <v>18244</v>
      </c>
    </row>
    <row r="175" spans="1:23" x14ac:dyDescent="0.25">
      <c r="A175" s="7"/>
      <c r="B175" s="19"/>
      <c r="C175" s="19"/>
      <c r="D175" s="7"/>
      <c r="E175" s="7"/>
      <c r="F175" s="7"/>
      <c r="G175" s="7"/>
      <c r="H175" s="7">
        <f t="shared" si="20"/>
        <v>0</v>
      </c>
      <c r="K175" s="7">
        <f t="shared" si="26"/>
        <v>0</v>
      </c>
      <c r="N175" s="7">
        <f t="shared" si="23"/>
        <v>0</v>
      </c>
      <c r="O175" s="7"/>
      <c r="P175" s="7"/>
      <c r="R175" s="7">
        <f t="shared" si="27"/>
        <v>0</v>
      </c>
      <c r="W175" s="44">
        <f t="shared" si="25"/>
        <v>0</v>
      </c>
    </row>
    <row r="176" spans="1:23" x14ac:dyDescent="0.25">
      <c r="A176" s="25" t="s">
        <v>46</v>
      </c>
      <c r="B176" s="26"/>
      <c r="C176" s="26"/>
      <c r="D176" s="27"/>
      <c r="E176" s="28">
        <v>550566</v>
      </c>
      <c r="F176" s="28"/>
      <c r="G176" s="28"/>
      <c r="H176" s="28">
        <f t="shared" si="20"/>
        <v>550566</v>
      </c>
      <c r="K176" s="28">
        <f t="shared" si="26"/>
        <v>550566</v>
      </c>
      <c r="N176" s="28">
        <f t="shared" si="23"/>
        <v>550566</v>
      </c>
      <c r="O176" s="28">
        <v>4875</v>
      </c>
      <c r="P176" s="28"/>
      <c r="R176" s="28">
        <f t="shared" si="27"/>
        <v>555441</v>
      </c>
      <c r="S176" s="28">
        <v>-128805</v>
      </c>
      <c r="W176" s="41">
        <f t="shared" si="25"/>
        <v>426636</v>
      </c>
    </row>
    <row r="177" spans="1:23" x14ac:dyDescent="0.25">
      <c r="A177" s="29" t="s">
        <v>72</v>
      </c>
      <c r="B177" s="19">
        <v>10</v>
      </c>
      <c r="C177" s="19">
        <v>50</v>
      </c>
      <c r="D177" s="19" t="s">
        <v>73</v>
      </c>
      <c r="E177" s="30">
        <v>550566</v>
      </c>
      <c r="F177" s="30"/>
      <c r="G177" s="30"/>
      <c r="H177" s="30">
        <f t="shared" si="20"/>
        <v>550566</v>
      </c>
      <c r="K177" s="30">
        <f t="shared" si="26"/>
        <v>550566</v>
      </c>
      <c r="N177" s="30">
        <f t="shared" si="23"/>
        <v>550566</v>
      </c>
      <c r="O177" s="30"/>
      <c r="P177" s="30"/>
      <c r="R177" s="30">
        <f t="shared" si="27"/>
        <v>550566</v>
      </c>
      <c r="S177" s="30">
        <v>-128805</v>
      </c>
      <c r="W177" s="44">
        <f t="shared" si="25"/>
        <v>421761</v>
      </c>
    </row>
    <row r="178" spans="1:23" x14ac:dyDescent="0.25">
      <c r="A178" s="97" t="s">
        <v>90</v>
      </c>
      <c r="B178" s="83">
        <v>20</v>
      </c>
      <c r="C178" s="83">
        <v>50</v>
      </c>
      <c r="D178" s="19"/>
      <c r="E178" s="30"/>
      <c r="F178" s="30"/>
      <c r="G178" s="30"/>
      <c r="H178" s="30"/>
      <c r="K178" s="30"/>
      <c r="N178" s="30"/>
      <c r="O178" s="30">
        <v>4875</v>
      </c>
      <c r="P178" s="30"/>
      <c r="R178" s="30">
        <f t="shared" si="27"/>
        <v>4875</v>
      </c>
      <c r="W178" s="44">
        <f t="shared" si="25"/>
        <v>4875</v>
      </c>
    </row>
    <row r="179" spans="1:23" x14ac:dyDescent="0.25">
      <c r="A179" s="7"/>
      <c r="B179" s="19"/>
      <c r="C179" s="19"/>
      <c r="D179" s="7"/>
      <c r="E179" s="7"/>
      <c r="F179" s="7"/>
      <c r="G179" s="7"/>
      <c r="H179" s="7">
        <f t="shared" si="20"/>
        <v>0</v>
      </c>
      <c r="K179" s="7">
        <f t="shared" si="26"/>
        <v>0</v>
      </c>
      <c r="N179" s="7">
        <f t="shared" si="23"/>
        <v>0</v>
      </c>
      <c r="O179" s="7"/>
      <c r="P179" s="7"/>
      <c r="R179" s="7">
        <f t="shared" si="27"/>
        <v>0</v>
      </c>
      <c r="W179" s="44">
        <f t="shared" si="25"/>
        <v>0</v>
      </c>
    </row>
    <row r="180" spans="1:23" x14ac:dyDescent="0.25">
      <c r="A180" s="25" t="s">
        <v>52</v>
      </c>
      <c r="B180" s="26"/>
      <c r="C180" s="26"/>
      <c r="D180" s="27"/>
      <c r="E180" s="28">
        <v>74163</v>
      </c>
      <c r="F180" s="28"/>
      <c r="G180" s="28"/>
      <c r="H180" s="28">
        <f t="shared" si="20"/>
        <v>74163</v>
      </c>
      <c r="I180" s="84">
        <f t="shared" ref="I180:J180" si="28">I181+I182+I183+I184</f>
        <v>-6810</v>
      </c>
      <c r="J180" s="84">
        <f t="shared" si="28"/>
        <v>55453</v>
      </c>
      <c r="K180" s="28">
        <f t="shared" si="26"/>
        <v>122806</v>
      </c>
      <c r="L180" s="84">
        <v>-600</v>
      </c>
      <c r="N180" s="28">
        <f t="shared" si="23"/>
        <v>122206</v>
      </c>
      <c r="O180" s="28">
        <v>-54875</v>
      </c>
      <c r="P180" s="28">
        <v>-55453</v>
      </c>
      <c r="R180" s="28">
        <f t="shared" si="27"/>
        <v>11878</v>
      </c>
      <c r="W180" s="41">
        <f t="shared" si="25"/>
        <v>11878</v>
      </c>
    </row>
    <row r="181" spans="1:23" x14ac:dyDescent="0.25">
      <c r="A181" s="29" t="s">
        <v>74</v>
      </c>
      <c r="B181" s="19">
        <v>20</v>
      </c>
      <c r="C181" s="19">
        <v>55</v>
      </c>
      <c r="D181" s="19"/>
      <c r="E181" s="30">
        <v>74163</v>
      </c>
      <c r="F181" s="30"/>
      <c r="G181" s="30"/>
      <c r="H181" s="30">
        <f t="shared" ref="H181:H204" si="29">E181+F181+G181</f>
        <v>74163</v>
      </c>
      <c r="I181" s="85">
        <v>-6810</v>
      </c>
      <c r="J181" s="85">
        <v>55453</v>
      </c>
      <c r="K181" s="30">
        <f t="shared" si="26"/>
        <v>122806</v>
      </c>
      <c r="L181" s="85">
        <v>-600</v>
      </c>
      <c r="N181" s="30">
        <f t="shared" si="23"/>
        <v>122206</v>
      </c>
      <c r="O181" s="30">
        <v>-54875</v>
      </c>
      <c r="P181" s="30">
        <v>-55453</v>
      </c>
      <c r="R181" s="30">
        <f t="shared" si="27"/>
        <v>11878</v>
      </c>
      <c r="W181" s="44">
        <f t="shared" si="25"/>
        <v>11878</v>
      </c>
    </row>
    <row r="182" spans="1:23" x14ac:dyDescent="0.25">
      <c r="A182" s="7"/>
      <c r="B182" s="19"/>
      <c r="C182" s="19"/>
      <c r="D182" s="7"/>
      <c r="E182" s="7"/>
      <c r="F182" s="7"/>
      <c r="G182" s="7"/>
      <c r="H182" s="7">
        <f t="shared" si="29"/>
        <v>0</v>
      </c>
      <c r="K182" s="30">
        <f t="shared" si="26"/>
        <v>0</v>
      </c>
      <c r="N182" s="30">
        <f t="shared" si="23"/>
        <v>0</v>
      </c>
      <c r="R182" s="30">
        <f t="shared" si="27"/>
        <v>0</v>
      </c>
      <c r="W182" s="44">
        <f t="shared" si="25"/>
        <v>0</v>
      </c>
    </row>
    <row r="183" spans="1:23" x14ac:dyDescent="0.25">
      <c r="A183" s="25" t="s">
        <v>26</v>
      </c>
      <c r="B183" s="19">
        <v>10</v>
      </c>
      <c r="C183" s="19">
        <v>601</v>
      </c>
      <c r="D183" s="31"/>
      <c r="E183" s="28">
        <v>18244</v>
      </c>
      <c r="F183" s="28"/>
      <c r="G183" s="28"/>
      <c r="H183" s="28">
        <f t="shared" si="29"/>
        <v>18244</v>
      </c>
      <c r="K183" s="28">
        <f t="shared" si="26"/>
        <v>18244</v>
      </c>
      <c r="N183" s="28">
        <f t="shared" si="23"/>
        <v>18244</v>
      </c>
      <c r="R183" s="28">
        <f t="shared" si="27"/>
        <v>18244</v>
      </c>
      <c r="W183" s="41">
        <f t="shared" si="25"/>
        <v>18244</v>
      </c>
    </row>
    <row r="184" spans="1:23" x14ac:dyDescent="0.25">
      <c r="H184">
        <f t="shared" si="29"/>
        <v>0</v>
      </c>
      <c r="K184" s="30">
        <f t="shared" si="26"/>
        <v>0</v>
      </c>
      <c r="M184" s="10"/>
      <c r="N184" s="30">
        <f t="shared" si="23"/>
        <v>0</v>
      </c>
      <c r="W184" s="41">
        <f t="shared" si="25"/>
        <v>0</v>
      </c>
    </row>
    <row r="185" spans="1:23" x14ac:dyDescent="0.25">
      <c r="H185">
        <f t="shared" si="29"/>
        <v>0</v>
      </c>
      <c r="K185" s="30">
        <f t="shared" si="26"/>
        <v>0</v>
      </c>
      <c r="N185" s="30">
        <f t="shared" si="23"/>
        <v>0</v>
      </c>
      <c r="W185" s="41">
        <f t="shared" si="25"/>
        <v>0</v>
      </c>
    </row>
    <row r="186" spans="1:23" s="74" customFormat="1" ht="18.75" x14ac:dyDescent="0.3">
      <c r="A186" s="18" t="s">
        <v>75</v>
      </c>
      <c r="B186" s="86"/>
      <c r="C186" s="86"/>
      <c r="D186" s="87"/>
      <c r="E186" s="20">
        <v>1519201</v>
      </c>
      <c r="F186" s="20"/>
      <c r="G186" s="20"/>
      <c r="H186" s="20">
        <f t="shared" si="29"/>
        <v>1519201</v>
      </c>
      <c r="I186" s="20">
        <v>-111167</v>
      </c>
      <c r="J186" s="20">
        <v>294193</v>
      </c>
      <c r="K186" s="20">
        <f t="shared" si="26"/>
        <v>1702227</v>
      </c>
      <c r="L186" s="20">
        <v>-9675</v>
      </c>
      <c r="N186" s="20">
        <f t="shared" si="23"/>
        <v>1692552</v>
      </c>
      <c r="O186" s="20">
        <f>O190+O187</f>
        <v>-123</v>
      </c>
      <c r="P186" s="20">
        <f>P187+P190</f>
        <v>-224240</v>
      </c>
      <c r="R186" s="20">
        <f>N186+O186+P186+Q186</f>
        <v>1468189</v>
      </c>
      <c r="S186" s="20">
        <v>-154000</v>
      </c>
      <c r="W186" s="20">
        <f t="shared" si="25"/>
        <v>1314189</v>
      </c>
    </row>
    <row r="187" spans="1:23" ht="17.25" x14ac:dyDescent="0.3">
      <c r="A187" s="18" t="s">
        <v>11</v>
      </c>
      <c r="B187" s="19"/>
      <c r="C187" s="19"/>
      <c r="D187" s="7"/>
      <c r="E187" s="20">
        <v>1448027</v>
      </c>
      <c r="F187" s="20"/>
      <c r="G187" s="20"/>
      <c r="H187" s="20">
        <f t="shared" si="29"/>
        <v>1448027</v>
      </c>
      <c r="I187" s="20">
        <v>-53000</v>
      </c>
      <c r="J187" s="20">
        <v>278853</v>
      </c>
      <c r="K187" s="20">
        <f t="shared" si="26"/>
        <v>1673880</v>
      </c>
      <c r="L187" s="20">
        <v>-9675</v>
      </c>
      <c r="N187" s="20">
        <f t="shared" si="23"/>
        <v>1664205</v>
      </c>
      <c r="O187" s="20"/>
      <c r="P187" s="20">
        <v>-208900</v>
      </c>
      <c r="R187" s="20">
        <f t="shared" ref="R187:R204" si="30">N187+O187+P187+Q187</f>
        <v>1455305</v>
      </c>
      <c r="S187" s="20">
        <v>-154000</v>
      </c>
      <c r="W187" s="20">
        <f t="shared" si="25"/>
        <v>1301305</v>
      </c>
    </row>
    <row r="188" spans="1:23" ht="15.75" x14ac:dyDescent="0.25">
      <c r="A188" s="23" t="s">
        <v>13</v>
      </c>
      <c r="B188" s="19"/>
      <c r="C188" s="19"/>
      <c r="D188" s="7"/>
      <c r="E188" s="24">
        <v>1157800</v>
      </c>
      <c r="F188" s="24"/>
      <c r="G188" s="24"/>
      <c r="H188" s="24">
        <f t="shared" si="29"/>
        <v>1157800</v>
      </c>
      <c r="I188" s="24">
        <v>-53000</v>
      </c>
      <c r="J188" s="24">
        <v>278853</v>
      </c>
      <c r="K188" s="24">
        <f t="shared" si="26"/>
        <v>1383653</v>
      </c>
      <c r="L188" s="24">
        <v>-9675</v>
      </c>
      <c r="N188" s="24">
        <f t="shared" si="23"/>
        <v>1373978</v>
      </c>
      <c r="P188" s="24">
        <v>-208900</v>
      </c>
      <c r="R188" s="24">
        <f t="shared" si="30"/>
        <v>1165078</v>
      </c>
      <c r="S188" s="24">
        <v>-154000</v>
      </c>
      <c r="W188" s="24">
        <f t="shared" si="25"/>
        <v>1011078</v>
      </c>
    </row>
    <row r="189" spans="1:23" ht="17.25" x14ac:dyDescent="0.3">
      <c r="A189" s="21" t="s">
        <v>26</v>
      </c>
      <c r="B189" s="26"/>
      <c r="C189" s="26"/>
      <c r="D189" s="27"/>
      <c r="E189" s="22">
        <v>290227</v>
      </c>
      <c r="F189" s="22"/>
      <c r="G189" s="22"/>
      <c r="H189" s="22">
        <f t="shared" si="29"/>
        <v>290227</v>
      </c>
      <c r="I189" s="22"/>
      <c r="J189" s="22"/>
      <c r="K189" s="22">
        <f t="shared" si="26"/>
        <v>290227</v>
      </c>
      <c r="L189" s="22"/>
      <c r="N189" s="22">
        <f t="shared" si="23"/>
        <v>290227</v>
      </c>
      <c r="P189" s="22"/>
      <c r="R189" s="22">
        <f t="shared" si="30"/>
        <v>290227</v>
      </c>
      <c r="S189" s="20"/>
      <c r="W189" s="22">
        <f t="shared" si="25"/>
        <v>290227</v>
      </c>
    </row>
    <row r="190" spans="1:23" ht="17.25" x14ac:dyDescent="0.3">
      <c r="A190" s="18" t="s">
        <v>27</v>
      </c>
      <c r="B190" s="26"/>
      <c r="C190" s="26"/>
      <c r="D190" s="27"/>
      <c r="E190" s="20">
        <v>71174</v>
      </c>
      <c r="F190" s="20"/>
      <c r="G190" s="20"/>
      <c r="H190" s="20">
        <f t="shared" si="29"/>
        <v>71174</v>
      </c>
      <c r="I190" s="20">
        <v>-58167</v>
      </c>
      <c r="J190" s="20">
        <v>15340</v>
      </c>
      <c r="K190" s="20">
        <f t="shared" si="26"/>
        <v>28347</v>
      </c>
      <c r="L190" s="20">
        <v>0</v>
      </c>
      <c r="N190" s="20">
        <v>28347</v>
      </c>
      <c r="O190" s="20">
        <f>O202</f>
        <v>-123</v>
      </c>
      <c r="P190" s="20">
        <f>P202</f>
        <v>-15340</v>
      </c>
      <c r="R190" s="22">
        <f t="shared" si="30"/>
        <v>12884</v>
      </c>
      <c r="W190" s="20">
        <f t="shared" si="25"/>
        <v>12884</v>
      </c>
    </row>
    <row r="191" spans="1:23" x14ac:dyDescent="0.25">
      <c r="A191" s="29" t="s">
        <v>28</v>
      </c>
      <c r="B191" s="19"/>
      <c r="C191" s="19"/>
      <c r="D191" s="7"/>
      <c r="E191" s="30">
        <v>12884</v>
      </c>
      <c r="F191" s="30"/>
      <c r="G191" s="30"/>
      <c r="H191" s="30">
        <f t="shared" si="29"/>
        <v>12884</v>
      </c>
      <c r="I191" s="30"/>
      <c r="J191" s="30"/>
      <c r="K191" s="30">
        <f t="shared" si="26"/>
        <v>12884</v>
      </c>
      <c r="L191" s="30"/>
      <c r="N191" s="30">
        <f t="shared" si="23"/>
        <v>12884</v>
      </c>
      <c r="P191" s="30"/>
      <c r="R191" s="30">
        <f t="shared" si="30"/>
        <v>12884</v>
      </c>
      <c r="W191" s="30">
        <f t="shared" si="25"/>
        <v>12884</v>
      </c>
    </row>
    <row r="192" spans="1:23" ht="15.75" x14ac:dyDescent="0.25">
      <c r="A192" s="23"/>
      <c r="B192" s="19"/>
      <c r="C192" s="19"/>
      <c r="D192" s="7"/>
      <c r="E192" s="7"/>
      <c r="F192" s="7"/>
      <c r="G192" s="7"/>
      <c r="H192" s="7">
        <f t="shared" si="29"/>
        <v>0</v>
      </c>
      <c r="I192" s="7"/>
      <c r="J192" s="7"/>
      <c r="K192" s="7">
        <f t="shared" si="26"/>
        <v>0</v>
      </c>
      <c r="L192" s="7"/>
      <c r="N192" s="7">
        <f t="shared" si="23"/>
        <v>0</v>
      </c>
      <c r="P192" s="7"/>
      <c r="R192" s="7">
        <f t="shared" si="30"/>
        <v>0</v>
      </c>
      <c r="W192" s="7">
        <f t="shared" si="25"/>
        <v>0</v>
      </c>
    </row>
    <row r="193" spans="1:23" x14ac:dyDescent="0.25">
      <c r="A193" s="25" t="s">
        <v>46</v>
      </c>
      <c r="B193" s="19">
        <v>20</v>
      </c>
      <c r="C193" s="19">
        <v>50</v>
      </c>
      <c r="D193" s="27"/>
      <c r="E193" s="28">
        <v>142000</v>
      </c>
      <c r="F193" s="28"/>
      <c r="G193" s="28"/>
      <c r="H193" s="28">
        <f t="shared" si="29"/>
        <v>142000</v>
      </c>
      <c r="I193" s="28">
        <v>0</v>
      </c>
      <c r="J193" s="28">
        <v>278853</v>
      </c>
      <c r="K193" s="28">
        <f t="shared" si="26"/>
        <v>420853</v>
      </c>
      <c r="L193" s="28">
        <v>-142000</v>
      </c>
      <c r="N193" s="28">
        <f t="shared" si="23"/>
        <v>278853</v>
      </c>
      <c r="P193" s="28">
        <v>-208900</v>
      </c>
      <c r="R193" s="28">
        <f t="shared" si="30"/>
        <v>69953</v>
      </c>
      <c r="W193" s="28">
        <f t="shared" si="25"/>
        <v>69953</v>
      </c>
    </row>
    <row r="194" spans="1:23" x14ac:dyDescent="0.25">
      <c r="A194" s="7" t="s">
        <v>90</v>
      </c>
      <c r="B194" s="19">
        <v>20</v>
      </c>
      <c r="C194" s="19">
        <v>50</v>
      </c>
      <c r="D194" s="7"/>
      <c r="E194" s="30">
        <v>142000</v>
      </c>
      <c r="F194" s="7"/>
      <c r="G194" s="7"/>
      <c r="H194" s="30">
        <f t="shared" si="29"/>
        <v>142000</v>
      </c>
      <c r="I194" s="7"/>
      <c r="J194" s="30">
        <v>278853</v>
      </c>
      <c r="K194" s="30">
        <f t="shared" si="26"/>
        <v>420853</v>
      </c>
      <c r="L194" s="30">
        <v>-142000</v>
      </c>
      <c r="M194" s="30"/>
      <c r="N194" s="30">
        <f t="shared" si="23"/>
        <v>278853</v>
      </c>
      <c r="O194" s="10"/>
      <c r="P194" s="30">
        <v>-208900</v>
      </c>
      <c r="R194" s="28">
        <f t="shared" si="30"/>
        <v>69953</v>
      </c>
      <c r="W194" s="28">
        <f t="shared" si="25"/>
        <v>69953</v>
      </c>
    </row>
    <row r="195" spans="1:23" x14ac:dyDescent="0.25">
      <c r="A195" s="7"/>
      <c r="B195" s="19"/>
      <c r="C195" s="19"/>
      <c r="D195" s="7"/>
      <c r="E195" s="7"/>
      <c r="F195" s="7"/>
      <c r="G195" s="7"/>
      <c r="H195" s="7"/>
      <c r="I195" s="7"/>
      <c r="J195" s="7"/>
      <c r="K195" s="7"/>
      <c r="L195" s="7"/>
      <c r="N195" s="7"/>
      <c r="P195" s="7"/>
      <c r="R195" s="7">
        <f t="shared" si="30"/>
        <v>0</v>
      </c>
      <c r="W195" s="7">
        <f t="shared" si="25"/>
        <v>0</v>
      </c>
    </row>
    <row r="196" spans="1:23" x14ac:dyDescent="0.25">
      <c r="A196" s="25" t="s">
        <v>52</v>
      </c>
      <c r="B196" s="26"/>
      <c r="C196" s="26"/>
      <c r="D196" s="27"/>
      <c r="E196" s="28">
        <v>1015800</v>
      </c>
      <c r="F196" s="28"/>
      <c r="G196" s="28"/>
      <c r="H196" s="28">
        <f t="shared" si="29"/>
        <v>1015800</v>
      </c>
      <c r="I196" s="28">
        <v>-53000</v>
      </c>
      <c r="J196" s="28">
        <v>0</v>
      </c>
      <c r="K196" s="28">
        <f t="shared" si="26"/>
        <v>962800</v>
      </c>
      <c r="L196" s="28">
        <v>132325</v>
      </c>
      <c r="N196" s="28">
        <f t="shared" si="23"/>
        <v>1095125</v>
      </c>
      <c r="P196" s="28"/>
      <c r="R196" s="28">
        <f t="shared" si="30"/>
        <v>1095125</v>
      </c>
      <c r="S196" s="28">
        <v>-154000</v>
      </c>
      <c r="W196" s="28">
        <f t="shared" si="25"/>
        <v>941125</v>
      </c>
    </row>
    <row r="197" spans="1:23" x14ac:dyDescent="0.25">
      <c r="A197" s="29" t="s">
        <v>74</v>
      </c>
      <c r="B197" s="19">
        <v>20</v>
      </c>
      <c r="C197" s="19">
        <v>55</v>
      </c>
      <c r="D197" s="19"/>
      <c r="E197" s="30">
        <v>1015800</v>
      </c>
      <c r="F197" s="30"/>
      <c r="G197" s="30"/>
      <c r="H197" s="30">
        <f t="shared" si="29"/>
        <v>1015800</v>
      </c>
      <c r="I197" s="30">
        <v>-53000</v>
      </c>
      <c r="J197" s="30"/>
      <c r="K197" s="30">
        <f t="shared" si="26"/>
        <v>962800</v>
      </c>
      <c r="L197" s="30">
        <v>132325</v>
      </c>
      <c r="N197" s="30">
        <f t="shared" si="23"/>
        <v>1095125</v>
      </c>
      <c r="P197" s="30"/>
      <c r="R197" s="30">
        <f t="shared" si="30"/>
        <v>1095125</v>
      </c>
      <c r="S197" s="30">
        <v>-154000</v>
      </c>
      <c r="W197" s="30">
        <f t="shared" si="25"/>
        <v>941125</v>
      </c>
    </row>
    <row r="198" spans="1:23" x14ac:dyDescent="0.25">
      <c r="A198" s="7"/>
      <c r="B198" s="19"/>
      <c r="C198" s="19"/>
      <c r="D198" s="7"/>
      <c r="E198" s="7"/>
      <c r="F198" s="7"/>
      <c r="G198" s="7"/>
      <c r="H198" s="7">
        <f t="shared" si="29"/>
        <v>0</v>
      </c>
      <c r="I198" s="7"/>
      <c r="J198" s="7"/>
      <c r="K198" s="7">
        <f t="shared" si="26"/>
        <v>0</v>
      </c>
      <c r="L198" s="7"/>
      <c r="N198" s="7">
        <f t="shared" si="23"/>
        <v>0</v>
      </c>
      <c r="P198" s="7"/>
      <c r="R198" s="7">
        <f t="shared" si="30"/>
        <v>0</v>
      </c>
      <c r="W198" s="7">
        <f t="shared" si="25"/>
        <v>0</v>
      </c>
    </row>
    <row r="199" spans="1:23" x14ac:dyDescent="0.25">
      <c r="A199" s="25" t="s">
        <v>26</v>
      </c>
      <c r="B199" s="19"/>
      <c r="C199" s="19"/>
      <c r="D199" s="31"/>
      <c r="E199" s="28">
        <v>290227</v>
      </c>
      <c r="F199" s="28"/>
      <c r="G199" s="28"/>
      <c r="H199" s="28">
        <f t="shared" si="29"/>
        <v>290227</v>
      </c>
      <c r="I199" s="28"/>
      <c r="J199" s="28"/>
      <c r="K199" s="28">
        <f t="shared" si="26"/>
        <v>290227</v>
      </c>
      <c r="L199" s="28"/>
      <c r="N199" s="28">
        <f t="shared" si="23"/>
        <v>290227</v>
      </c>
      <c r="P199" s="28"/>
      <c r="R199" s="28">
        <f t="shared" si="30"/>
        <v>290227</v>
      </c>
      <c r="W199" s="28">
        <f t="shared" si="25"/>
        <v>290227</v>
      </c>
    </row>
    <row r="200" spans="1:23" x14ac:dyDescent="0.25">
      <c r="A200" s="32" t="s">
        <v>76</v>
      </c>
      <c r="B200" s="19">
        <v>10</v>
      </c>
      <c r="C200" s="19">
        <v>601</v>
      </c>
      <c r="D200" s="31"/>
      <c r="E200" s="30">
        <v>290227</v>
      </c>
      <c r="F200" s="30"/>
      <c r="G200" s="30"/>
      <c r="H200" s="30">
        <f t="shared" si="29"/>
        <v>290227</v>
      </c>
      <c r="I200" s="30"/>
      <c r="J200" s="30"/>
      <c r="K200" s="30">
        <f t="shared" si="26"/>
        <v>290227</v>
      </c>
      <c r="L200" s="30"/>
      <c r="N200" s="30">
        <f t="shared" si="23"/>
        <v>290227</v>
      </c>
      <c r="P200" s="30"/>
      <c r="R200" s="30">
        <f t="shared" si="30"/>
        <v>290227</v>
      </c>
      <c r="W200" s="30">
        <f t="shared" si="25"/>
        <v>290227</v>
      </c>
    </row>
    <row r="201" spans="1:23" x14ac:dyDescent="0.25">
      <c r="A201" s="7"/>
      <c r="B201" s="19"/>
      <c r="C201" s="19"/>
      <c r="D201" s="7"/>
      <c r="E201" s="7"/>
      <c r="F201" s="7"/>
      <c r="G201" s="7"/>
      <c r="H201" s="7">
        <f t="shared" si="29"/>
        <v>0</v>
      </c>
      <c r="I201" s="7"/>
      <c r="J201" s="7"/>
      <c r="K201" s="7">
        <f t="shared" si="26"/>
        <v>0</v>
      </c>
      <c r="L201" s="7"/>
      <c r="N201" s="7">
        <f t="shared" si="23"/>
        <v>0</v>
      </c>
      <c r="P201" s="7"/>
      <c r="R201" s="7">
        <f t="shared" si="30"/>
        <v>0</v>
      </c>
      <c r="W201" s="7">
        <f t="shared" si="25"/>
        <v>0</v>
      </c>
    </row>
    <row r="202" spans="1:23" x14ac:dyDescent="0.25">
      <c r="A202" s="25" t="s">
        <v>77</v>
      </c>
      <c r="B202" s="26"/>
      <c r="C202" s="26"/>
      <c r="D202" s="27"/>
      <c r="E202" s="28">
        <v>71174</v>
      </c>
      <c r="F202" s="28"/>
      <c r="G202" s="28"/>
      <c r="H202" s="28">
        <f t="shared" si="29"/>
        <v>71174</v>
      </c>
      <c r="I202" s="28">
        <v>-58167</v>
      </c>
      <c r="J202" s="28">
        <v>15340</v>
      </c>
      <c r="K202" s="28">
        <f t="shared" si="26"/>
        <v>28347</v>
      </c>
      <c r="L202" s="28"/>
      <c r="N202" s="28">
        <f t="shared" si="23"/>
        <v>28347</v>
      </c>
      <c r="O202" s="28">
        <f>O203</f>
        <v>-123</v>
      </c>
      <c r="P202" s="28">
        <f>P203</f>
        <v>-15340</v>
      </c>
      <c r="R202" s="28">
        <f t="shared" si="30"/>
        <v>12884</v>
      </c>
      <c r="W202" s="28">
        <f t="shared" si="25"/>
        <v>12884</v>
      </c>
    </row>
    <row r="203" spans="1:23" x14ac:dyDescent="0.25">
      <c r="A203" s="29" t="s">
        <v>77</v>
      </c>
      <c r="B203" s="19">
        <v>20</v>
      </c>
      <c r="C203" s="19">
        <v>15</v>
      </c>
      <c r="D203" s="19" t="s">
        <v>78</v>
      </c>
      <c r="E203" s="30">
        <v>58290</v>
      </c>
      <c r="F203" s="30"/>
      <c r="G203" s="30"/>
      <c r="H203" s="30">
        <f t="shared" si="29"/>
        <v>58290</v>
      </c>
      <c r="I203" s="30">
        <v>-58167</v>
      </c>
      <c r="J203" s="30">
        <v>15340</v>
      </c>
      <c r="K203" s="30">
        <f t="shared" si="26"/>
        <v>15463</v>
      </c>
      <c r="L203" s="30"/>
      <c r="N203" s="30">
        <f t="shared" si="23"/>
        <v>15463</v>
      </c>
      <c r="O203" s="30">
        <v>-123</v>
      </c>
      <c r="P203" s="30">
        <v>-15340</v>
      </c>
      <c r="R203" s="28">
        <f t="shared" si="30"/>
        <v>0</v>
      </c>
      <c r="W203" s="30">
        <f t="shared" si="25"/>
        <v>0</v>
      </c>
    </row>
    <row r="204" spans="1:23" x14ac:dyDescent="0.25">
      <c r="A204" s="32" t="s">
        <v>79</v>
      </c>
      <c r="B204" s="19">
        <v>10</v>
      </c>
      <c r="C204" s="19">
        <v>601002</v>
      </c>
      <c r="D204" s="19"/>
      <c r="E204" s="30">
        <v>12884</v>
      </c>
      <c r="F204" s="30"/>
      <c r="G204" s="30"/>
      <c r="H204" s="30">
        <f t="shared" si="29"/>
        <v>12884</v>
      </c>
      <c r="I204" s="30"/>
      <c r="J204" s="30"/>
      <c r="K204" s="30">
        <f t="shared" si="26"/>
        <v>12884</v>
      </c>
      <c r="N204" s="30">
        <f t="shared" si="23"/>
        <v>12884</v>
      </c>
      <c r="P204" s="30"/>
      <c r="R204" s="30">
        <f t="shared" si="30"/>
        <v>12884</v>
      </c>
      <c r="W204" s="30">
        <f t="shared" si="25"/>
        <v>12884</v>
      </c>
    </row>
  </sheetData>
  <mergeCells count="1">
    <mergeCell ref="B152:C15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129AD2-DAAB-4108-A176-350C956FAC18}"/>
</file>

<file path=customXml/itemProps2.xml><?xml version="1.0" encoding="utf-8"?>
<ds:datastoreItem xmlns:ds="http://schemas.openxmlformats.org/officeDocument/2006/customXml" ds:itemID="{13B2F9C8-958A-407F-811D-5763760470DF}">
  <ds:schemaRefs>
    <ds:schemaRef ds:uri="http://purl.org/dc/elements/1.1/"/>
    <ds:schemaRef ds:uri="194cedfd-18b6-416b-a27a-1daa6530c4f3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548510c3-10e4-40d2-9e57-4ea0b9082f62"/>
  </ds:schemaRefs>
</ds:datastoreItem>
</file>

<file path=customXml/itemProps3.xml><?xml version="1.0" encoding="utf-8"?>
<ds:datastoreItem xmlns:ds="http://schemas.openxmlformats.org/officeDocument/2006/customXml" ds:itemID="{CE269C11-EA85-4959-BD41-40FF96ED02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1.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Rentik - JUSTDIGI</dc:creator>
  <cp:keywords/>
  <dc:description/>
  <cp:lastModifiedBy>Riina Senipalu - JUSTDIGI</cp:lastModifiedBy>
  <cp:revision/>
  <dcterms:created xsi:type="dcterms:W3CDTF">2024-12-23T05:46:41Z</dcterms:created>
  <dcterms:modified xsi:type="dcterms:W3CDTF">2025-12-23T08:42:14Z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2024-12-23T06:05:00Z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03340302-37e4-44d7-a0cb-38ee5755dba5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0x010100FF1A86EA2495854796F0D23C3EC2220B</vt:lpwstr>
  </property>
  <property fmtid="{D5CDD505-2E9C-101B-9397-08002B2CF9AE}" pid="10" name="MediaServiceImageTags">
    <vt:lpwstr/>
  </property>
</Properties>
</file>